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defaultThemeVersion="164011"/>
  <mc:AlternateContent xmlns:mc="http://schemas.openxmlformats.org/markup-compatibility/2006">
    <mc:Choice Requires="x15">
      <x15ac:absPath xmlns:x15ac="http://schemas.microsoft.com/office/spreadsheetml/2010/11/ac" url="\\jafifs\users\AvitalA\Desktop\אתר אינטרנט\קולות קוראים\יזמות 2019\"/>
    </mc:Choice>
  </mc:AlternateContent>
  <workbookProtection workbookAlgorithmName="SHA-512" workbookHashValue="zYlTEF3wDOa5O7tpTFSDy3fDHJm/HYpufQOLGFuzUGoi28Ee4K7WKxZ7+HP3r8g14jyny4533HRGdnEnCVHFzw==" workbookSaltValue="k+HuYYdrjEY2W1xrT1Apww==" workbookSpinCount="100000" lockStructure="1"/>
  <bookViews>
    <workbookView xWindow="0" yWindow="0" windowWidth="23040" windowHeight="8610" tabRatio="611"/>
  </bookViews>
  <sheets>
    <sheet name="נתוני בסיס" sheetId="1" r:id="rId1"/>
    <sheet name="גיליון1" sheetId="10" state="hidden" r:id="rId2"/>
    <sheet name="טבלת דרוג" sheetId="2" r:id="rId3"/>
    <sheet name="איחוד מרחבים 2019" sheetId="14" r:id="rId4"/>
    <sheet name="הנחיות רוחב" sheetId="3" r:id="rId5"/>
    <sheet name="רשימת חוסרים" sheetId="12" r:id="rId6"/>
    <sheet name="בדיקת תכניות עסקיות מדגמית" sheetId="6" state="hidden" r:id="rId7"/>
    <sheet name="PIVOT" sheetId="9" state="hidden" r:id="rId8"/>
  </sheets>
  <externalReferences>
    <externalReference r:id="rId9"/>
    <externalReference r:id="rId10"/>
    <externalReference r:id="rId11"/>
    <externalReference r:id="rId12"/>
  </externalReferences>
  <definedNames>
    <definedName name="_xlnm._FilterDatabase" localSheetId="2" hidden="1">'טבלת דרוג'!$G$15:$G$279</definedName>
    <definedName name="_xlnm._FilterDatabase" localSheetId="0" hidden="1">'נתוני בסיס'!$C$53:$F$1061</definedName>
    <definedName name="DATA_RASHOT">'נתוני בסיס'!$A$3:$M$49</definedName>
    <definedName name="data_rashot_titels">'נתוני בסיס'!$A$3:$M$3</definedName>
    <definedName name="DATA_YESHOV">'נתוני בסיס'!$A$53:$F$1065</definedName>
    <definedName name="data_yeshov_titels">'נתוני בסיס'!$A$53:$F$53</definedName>
    <definedName name="RASHOT_NAME">'נתוני בסיס'!$A$3:$A$49</definedName>
    <definedName name="RASHOT_NUM">'נתוני בסיס'!$G$3:$G$49</definedName>
    <definedName name="T">'[1]נתוני בסיס'!$A$53:$F$1065</definedName>
    <definedName name="YESHOV_NAME">'נתוני בסיס'!$A$53:$A$1065</definedName>
    <definedName name="אשכול">'נתוני בסיס'!$G$3:$G$49</definedName>
    <definedName name="בשלות">'טבלת דרוג'!$C$4:$C$5</definedName>
    <definedName name="בשלות2">'[2]אמות מידה - דירוג'!$P$3:$P$9</definedName>
    <definedName name="חברה">'איחוד מרחבים 2019'!#REF!</definedName>
    <definedName name="חברה_וקליטה">'איחוד מרחבים 2019'!#REF!</definedName>
    <definedName name="טבלת_מועצות">[3]!טבלה1[#All]</definedName>
    <definedName name="טבלתמועצות">[3]!טבלה1[#All]</definedName>
    <definedName name="מיקום" localSheetId="3">'[3]אמות מידה - נתוני מועצות ויישוב'!$J$3:$J$6</definedName>
    <definedName name="מיקום" localSheetId="5">'[3]אמות מידה - נתוני מועצות ויישוב'!$J$3:$J$6</definedName>
    <definedName name="מיקום">'טבלת דרוג'!$L$4:$L$8</definedName>
    <definedName name="מיקום2">'[2]אמות מידה - נתוני מועצות ויישוב'!$J$3:$J$6</definedName>
    <definedName name="מצב_חברתי">'[4]דרוג כלל חטיבה 2017'!$U$4:$U$7</definedName>
    <definedName name="סווג_פרויקט">'[3]אמות מידה - נתוני מועצות ויישוב'!$K$3:$K$8</definedName>
    <definedName name="סווג_פרויקט2">'[2]אמות מידה - נתוני מועצות ויישוב'!$K$3:$K$8</definedName>
    <definedName name="תכנון">'טבלת דרוג'!#REF!</definedName>
    <definedName name="תכנון_בלבד">'טבלת דרוג'!#REF!</definedName>
    <definedName name="תעסוקה">'טבלת דרוג'!$E$4:$E$7</definedName>
    <definedName name="תרומה">#REF!</definedName>
    <definedName name="תרומה2">'[2]אמות מידה - דירוג'!$V$4:$V$8</definedName>
    <definedName name="תשתית" localSheetId="3">'איחוד מרחבים 2019'!#REF!</definedName>
    <definedName name="תשתית">'טבלת דרוג'!#REF!</definedName>
    <definedName name="תשתית_ובינוי">'איחוד מרחבים 2019'!#REF!</definedName>
  </definedNames>
  <calcPr calcId="162913"/>
  <pivotCaches>
    <pivotCache cacheId="0" r:id="rId13"/>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S16" i="2" l="1"/>
  <c r="Q7" i="14" l="1"/>
  <c r="Q8" i="14"/>
  <c r="Q9" i="14"/>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6" i="14"/>
  <c r="AR16" i="2"/>
  <c r="AR17" i="2" s="1"/>
  <c r="AR18" i="2" s="1"/>
  <c r="AR19" i="2" s="1"/>
  <c r="AR20" i="2" s="1"/>
  <c r="AR21" i="2" s="1"/>
  <c r="AR22" i="2" s="1"/>
  <c r="AS17" i="2"/>
  <c r="AS18" i="2"/>
  <c r="AS19" i="2"/>
  <c r="AS20" i="2"/>
  <c r="AS21" i="2"/>
  <c r="AS22" i="2"/>
  <c r="O16" i="2" l="1"/>
  <c r="P16" i="2" s="1"/>
  <c r="R17" i="2" l="1"/>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16" i="2"/>
  <c r="N16" i="2"/>
  <c r="U16" i="2" l="1"/>
  <c r="AL13" i="2" l="1"/>
  <c r="AN13" i="2"/>
  <c r="AK17" i="2"/>
  <c r="AK18" i="2"/>
  <c r="AK19" i="2"/>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7" i="2"/>
  <c r="AK218" i="2"/>
  <c r="AK219" i="2"/>
  <c r="AK220" i="2"/>
  <c r="AK221" i="2"/>
  <c r="AK222" i="2"/>
  <c r="AK223" i="2"/>
  <c r="AK224" i="2"/>
  <c r="AK225" i="2"/>
  <c r="AK226" i="2"/>
  <c r="AK227" i="2"/>
  <c r="AK228" i="2"/>
  <c r="AK229" i="2"/>
  <c r="AK230" i="2"/>
  <c r="AK231" i="2"/>
  <c r="AK232" i="2"/>
  <c r="AK233" i="2"/>
  <c r="AK234" i="2"/>
  <c r="AK235" i="2"/>
  <c r="AK236" i="2"/>
  <c r="AK237" i="2"/>
  <c r="AK238" i="2"/>
  <c r="AK239" i="2"/>
  <c r="AK240" i="2"/>
  <c r="AK241" i="2"/>
  <c r="AK242" i="2"/>
  <c r="AK243" i="2"/>
  <c r="AK244" i="2"/>
  <c r="AK245" i="2"/>
  <c r="AK246" i="2"/>
  <c r="AK247" i="2"/>
  <c r="AK248" i="2"/>
  <c r="AK249" i="2"/>
  <c r="AK250" i="2"/>
  <c r="AK251" i="2"/>
  <c r="AK252" i="2"/>
  <c r="AK253" i="2"/>
  <c r="AK254" i="2"/>
  <c r="AK255" i="2"/>
  <c r="AK256" i="2"/>
  <c r="AK257" i="2"/>
  <c r="AK258" i="2"/>
  <c r="AK259" i="2"/>
  <c r="AK260" i="2"/>
  <c r="AK261" i="2"/>
  <c r="AK262" i="2"/>
  <c r="AK263" i="2"/>
  <c r="AK264" i="2"/>
  <c r="AK265" i="2"/>
  <c r="AK266" i="2"/>
  <c r="AK267" i="2"/>
  <c r="AK268" i="2"/>
  <c r="AK269" i="2"/>
  <c r="AK270" i="2"/>
  <c r="AK271" i="2"/>
  <c r="AK272" i="2"/>
  <c r="AK273" i="2"/>
  <c r="AK274" i="2"/>
  <c r="AK275" i="2"/>
  <c r="AK276" i="2"/>
  <c r="AK277" i="2"/>
  <c r="AK278" i="2"/>
  <c r="AK279" i="2"/>
  <c r="AK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4" i="2"/>
  <c r="AI95" i="2"/>
  <c r="AI96" i="2"/>
  <c r="AI97" i="2"/>
  <c r="AI98" i="2"/>
  <c r="AI99" i="2"/>
  <c r="AI100" i="2"/>
  <c r="AI101" i="2"/>
  <c r="AI102" i="2"/>
  <c r="AI103" i="2"/>
  <c r="AI104" i="2"/>
  <c r="AI105" i="2"/>
  <c r="AI106" i="2"/>
  <c r="AI107" i="2"/>
  <c r="AI108" i="2"/>
  <c r="AI109" i="2"/>
  <c r="AI110" i="2"/>
  <c r="AI111" i="2"/>
  <c r="AI112" i="2"/>
  <c r="AI113" i="2"/>
  <c r="AI114" i="2"/>
  <c r="AI115" i="2"/>
  <c r="AI116" i="2"/>
  <c r="AI117" i="2"/>
  <c r="AI118" i="2"/>
  <c r="AI119" i="2"/>
  <c r="AI120" i="2"/>
  <c r="AI121" i="2"/>
  <c r="AI122" i="2"/>
  <c r="AI123" i="2"/>
  <c r="AI124" i="2"/>
  <c r="AI125" i="2"/>
  <c r="AI126" i="2"/>
  <c r="AI127" i="2"/>
  <c r="AI128" i="2"/>
  <c r="AI129" i="2"/>
  <c r="AI130" i="2"/>
  <c r="AI131" i="2"/>
  <c r="AI132" i="2"/>
  <c r="AI133" i="2"/>
  <c r="AI134" i="2"/>
  <c r="AI135" i="2"/>
  <c r="AI136" i="2"/>
  <c r="AI137" i="2"/>
  <c r="AI138" i="2"/>
  <c r="AI139" i="2"/>
  <c r="AI140" i="2"/>
  <c r="AI141" i="2"/>
  <c r="AI142" i="2"/>
  <c r="AI143" i="2"/>
  <c r="AI144" i="2"/>
  <c r="AI145" i="2"/>
  <c r="AI146" i="2"/>
  <c r="AI147" i="2"/>
  <c r="AI148" i="2"/>
  <c r="AI149" i="2"/>
  <c r="AI150" i="2"/>
  <c r="AI151" i="2"/>
  <c r="AI152" i="2"/>
  <c r="AI153" i="2"/>
  <c r="AI154" i="2"/>
  <c r="AI155" i="2"/>
  <c r="AI156" i="2"/>
  <c r="AI157" i="2"/>
  <c r="AI158" i="2"/>
  <c r="AI159" i="2"/>
  <c r="AI160" i="2"/>
  <c r="AI161" i="2"/>
  <c r="AI162" i="2"/>
  <c r="AI163" i="2"/>
  <c r="AI164" i="2"/>
  <c r="AI165" i="2"/>
  <c r="AI166" i="2"/>
  <c r="AI167" i="2"/>
  <c r="AI168" i="2"/>
  <c r="AI169" i="2"/>
  <c r="AI170" i="2"/>
  <c r="AI171" i="2"/>
  <c r="AI172" i="2"/>
  <c r="AI173" i="2"/>
  <c r="AI174" i="2"/>
  <c r="AI175" i="2"/>
  <c r="AI176" i="2"/>
  <c r="AI177" i="2"/>
  <c r="AI178" i="2"/>
  <c r="AI179" i="2"/>
  <c r="AI180" i="2"/>
  <c r="AI181" i="2"/>
  <c r="AI182" i="2"/>
  <c r="AI183" i="2"/>
  <c r="AI184" i="2"/>
  <c r="AI185" i="2"/>
  <c r="AI186" i="2"/>
  <c r="AI187" i="2"/>
  <c r="AI188" i="2"/>
  <c r="AI189" i="2"/>
  <c r="AI190" i="2"/>
  <c r="AI191" i="2"/>
  <c r="AI192" i="2"/>
  <c r="AI193" i="2"/>
  <c r="AI194" i="2"/>
  <c r="AI195" i="2"/>
  <c r="AI196" i="2"/>
  <c r="AI197" i="2"/>
  <c r="AI198" i="2"/>
  <c r="AI199" i="2"/>
  <c r="AI200" i="2"/>
  <c r="AI201" i="2"/>
  <c r="AI202" i="2"/>
  <c r="AI203" i="2"/>
  <c r="AI204" i="2"/>
  <c r="AI205" i="2"/>
  <c r="AI206" i="2"/>
  <c r="AI207" i="2"/>
  <c r="AI208" i="2"/>
  <c r="AI209" i="2"/>
  <c r="AI210" i="2"/>
  <c r="AI211" i="2"/>
  <c r="AI212" i="2"/>
  <c r="AI213" i="2"/>
  <c r="AI214" i="2"/>
  <c r="AI215" i="2"/>
  <c r="AI216" i="2"/>
  <c r="AI217" i="2"/>
  <c r="AI218" i="2"/>
  <c r="AI219" i="2"/>
  <c r="AI220" i="2"/>
  <c r="AI221" i="2"/>
  <c r="AI222" i="2"/>
  <c r="AI223" i="2"/>
  <c r="AI224" i="2"/>
  <c r="AI225" i="2"/>
  <c r="AI226" i="2"/>
  <c r="AI227" i="2"/>
  <c r="AI228" i="2"/>
  <c r="AI229" i="2"/>
  <c r="AI230" i="2"/>
  <c r="AI231" i="2"/>
  <c r="AI232" i="2"/>
  <c r="AI233" i="2"/>
  <c r="AI234" i="2"/>
  <c r="AI235" i="2"/>
  <c r="AI236" i="2"/>
  <c r="AI237" i="2"/>
  <c r="AI238" i="2"/>
  <c r="AI239" i="2"/>
  <c r="AI240" i="2"/>
  <c r="AI241" i="2"/>
  <c r="AI242" i="2"/>
  <c r="AI243" i="2"/>
  <c r="AI244" i="2"/>
  <c r="AI245" i="2"/>
  <c r="AI246" i="2"/>
  <c r="AI247" i="2"/>
  <c r="AI248" i="2"/>
  <c r="AI249" i="2"/>
  <c r="AI250" i="2"/>
  <c r="AI251" i="2"/>
  <c r="AI252" i="2"/>
  <c r="AI253" i="2"/>
  <c r="AI254" i="2"/>
  <c r="AI255" i="2"/>
  <c r="AI256" i="2"/>
  <c r="AI257" i="2"/>
  <c r="AI258" i="2"/>
  <c r="AI259" i="2"/>
  <c r="AI260" i="2"/>
  <c r="AI261" i="2"/>
  <c r="AI262" i="2"/>
  <c r="AI263" i="2"/>
  <c r="AI264" i="2"/>
  <c r="AI265" i="2"/>
  <c r="AI266" i="2"/>
  <c r="AI267" i="2"/>
  <c r="AI268" i="2"/>
  <c r="AI269" i="2"/>
  <c r="AI270" i="2"/>
  <c r="AI271" i="2"/>
  <c r="AI272" i="2"/>
  <c r="AI273" i="2"/>
  <c r="AI274" i="2"/>
  <c r="AI275" i="2"/>
  <c r="AI276" i="2"/>
  <c r="AI277" i="2"/>
  <c r="AI278" i="2"/>
  <c r="AI279" i="2"/>
  <c r="AI16" i="2"/>
  <c r="AI13" i="2"/>
  <c r="AK13" i="2"/>
  <c r="AG13"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M155" i="2" s="1"/>
  <c r="AG156" i="2"/>
  <c r="AG157" i="2"/>
  <c r="AG158" i="2"/>
  <c r="AG159" i="2"/>
  <c r="AG160" i="2"/>
  <c r="AG161" i="2"/>
  <c r="AG162" i="2"/>
  <c r="AG163" i="2"/>
  <c r="AG164" i="2"/>
  <c r="AG165" i="2"/>
  <c r="AG166" i="2"/>
  <c r="AG167" i="2"/>
  <c r="AM167" i="2" s="1"/>
  <c r="AG168" i="2"/>
  <c r="AG169" i="2"/>
  <c r="AG170" i="2"/>
  <c r="AG171" i="2"/>
  <c r="AG172" i="2"/>
  <c r="AG173" i="2"/>
  <c r="AG174" i="2"/>
  <c r="AG175" i="2"/>
  <c r="AM175" i="2" s="1"/>
  <c r="AG176" i="2"/>
  <c r="AG177" i="2"/>
  <c r="AG178" i="2"/>
  <c r="AG179" i="2"/>
  <c r="AG180" i="2"/>
  <c r="AG181" i="2"/>
  <c r="AG182" i="2"/>
  <c r="AG183" i="2"/>
  <c r="AG184" i="2"/>
  <c r="AG185" i="2"/>
  <c r="AG186" i="2"/>
  <c r="AG187" i="2"/>
  <c r="AM187" i="2" s="1"/>
  <c r="AG188" i="2"/>
  <c r="AG189" i="2"/>
  <c r="AG190" i="2"/>
  <c r="AG191" i="2"/>
  <c r="AM191" i="2" s="1"/>
  <c r="AG192" i="2"/>
  <c r="AG193" i="2"/>
  <c r="AG194" i="2"/>
  <c r="AG195" i="2"/>
  <c r="AG196" i="2"/>
  <c r="AG197" i="2"/>
  <c r="AG198" i="2"/>
  <c r="AG199" i="2"/>
  <c r="AM199" i="2" s="1"/>
  <c r="AG200" i="2"/>
  <c r="AG201" i="2"/>
  <c r="AG202" i="2"/>
  <c r="AG203" i="2"/>
  <c r="AM203" i="2" s="1"/>
  <c r="AG204" i="2"/>
  <c r="AG205" i="2"/>
  <c r="AG206" i="2"/>
  <c r="AG207" i="2"/>
  <c r="AG208" i="2"/>
  <c r="AG209" i="2"/>
  <c r="AG210" i="2"/>
  <c r="AG211" i="2"/>
  <c r="AG212" i="2"/>
  <c r="AG213" i="2"/>
  <c r="AG214" i="2"/>
  <c r="AG215" i="2"/>
  <c r="AM215" i="2" s="1"/>
  <c r="AG216" i="2"/>
  <c r="AG217" i="2"/>
  <c r="AG218" i="2"/>
  <c r="AG219" i="2"/>
  <c r="AG220" i="2"/>
  <c r="AG221" i="2"/>
  <c r="AG222" i="2"/>
  <c r="AG223" i="2"/>
  <c r="AM223" i="2" s="1"/>
  <c r="AG224" i="2"/>
  <c r="AG225" i="2"/>
  <c r="AG226" i="2"/>
  <c r="AG227" i="2"/>
  <c r="AG228" i="2"/>
  <c r="AG229" i="2"/>
  <c r="AG230" i="2"/>
  <c r="AG231" i="2"/>
  <c r="AG232" i="2"/>
  <c r="AG233" i="2"/>
  <c r="AG234" i="2"/>
  <c r="AG235" i="2"/>
  <c r="AM235" i="2" s="1"/>
  <c r="AG236" i="2"/>
  <c r="AG237" i="2"/>
  <c r="AG238" i="2"/>
  <c r="AG239" i="2"/>
  <c r="AM239" i="2" s="1"/>
  <c r="AG240" i="2"/>
  <c r="AG241" i="2"/>
  <c r="AG242" i="2"/>
  <c r="AG243" i="2"/>
  <c r="AG244" i="2"/>
  <c r="AG245" i="2"/>
  <c r="AG246" i="2"/>
  <c r="AG247" i="2"/>
  <c r="AM247" i="2" s="1"/>
  <c r="AG248" i="2"/>
  <c r="AG249" i="2"/>
  <c r="AG250" i="2"/>
  <c r="AG251" i="2"/>
  <c r="AM251" i="2" s="1"/>
  <c r="AG252" i="2"/>
  <c r="AG253" i="2"/>
  <c r="AG254" i="2"/>
  <c r="AG255" i="2"/>
  <c r="AG256" i="2"/>
  <c r="AG257" i="2"/>
  <c r="AG258" i="2"/>
  <c r="AG259" i="2"/>
  <c r="AG260" i="2"/>
  <c r="AG261" i="2"/>
  <c r="AG262" i="2"/>
  <c r="AG263" i="2"/>
  <c r="AM263" i="2" s="1"/>
  <c r="AG264" i="2"/>
  <c r="AG265" i="2"/>
  <c r="AG266" i="2"/>
  <c r="AG267" i="2"/>
  <c r="AG268" i="2"/>
  <c r="AG269" i="2"/>
  <c r="AG270" i="2"/>
  <c r="AG271" i="2"/>
  <c r="AM271" i="2" s="1"/>
  <c r="AG272" i="2"/>
  <c r="AG273" i="2"/>
  <c r="AG274" i="2"/>
  <c r="AG275" i="2"/>
  <c r="AG276" i="2"/>
  <c r="AG277" i="2"/>
  <c r="AG278" i="2"/>
  <c r="AG279" i="2"/>
  <c r="AG16" i="2"/>
  <c r="P10" i="2"/>
  <c r="AM267" i="2" l="1"/>
  <c r="AM231" i="2"/>
  <c r="AM207" i="2"/>
  <c r="AM183" i="2"/>
  <c r="AM171" i="2"/>
  <c r="AM159" i="2"/>
  <c r="AM279" i="2"/>
  <c r="AM255" i="2"/>
  <c r="AM219" i="2"/>
  <c r="AM124" i="2"/>
  <c r="AM60" i="2"/>
  <c r="AM36" i="2"/>
  <c r="AM118" i="2"/>
  <c r="AM102" i="2"/>
  <c r="AM54" i="2"/>
  <c r="AM275" i="2"/>
  <c r="AM259" i="2"/>
  <c r="AM243" i="2"/>
  <c r="AM227" i="2"/>
  <c r="AM211" i="2"/>
  <c r="AM195" i="2"/>
  <c r="AM179" i="2"/>
  <c r="AM163" i="2"/>
  <c r="AL55" i="2"/>
  <c r="AM140" i="2"/>
  <c r="AM108" i="2"/>
  <c r="AM92" i="2"/>
  <c r="AM76" i="2"/>
  <c r="AM44" i="2"/>
  <c r="AM28" i="2"/>
  <c r="AM20" i="2"/>
  <c r="AL76" i="2"/>
  <c r="AL87" i="2"/>
  <c r="AL71" i="2"/>
  <c r="AL39" i="2"/>
  <c r="AL23" i="2"/>
  <c r="AM150" i="2"/>
  <c r="AM134" i="2"/>
  <c r="AM86" i="2"/>
  <c r="AM70" i="2"/>
  <c r="AM277" i="2"/>
  <c r="AM273" i="2"/>
  <c r="AM269" i="2"/>
  <c r="AM265" i="2"/>
  <c r="AM261" i="2"/>
  <c r="AM257" i="2"/>
  <c r="AM253" i="2"/>
  <c r="AM249" i="2"/>
  <c r="AM245" i="2"/>
  <c r="AM241" i="2"/>
  <c r="AM237" i="2"/>
  <c r="AM233" i="2"/>
  <c r="AM229" i="2"/>
  <c r="AM225" i="2"/>
  <c r="AM221" i="2"/>
  <c r="AM217" i="2"/>
  <c r="AM213" i="2"/>
  <c r="AM209" i="2"/>
  <c r="AM205" i="2"/>
  <c r="AM201" i="2"/>
  <c r="AM197" i="2"/>
  <c r="AM193" i="2"/>
  <c r="AM189" i="2"/>
  <c r="AM185" i="2"/>
  <c r="AM181" i="2"/>
  <c r="AM177" i="2"/>
  <c r="AM173" i="2"/>
  <c r="AM169" i="2"/>
  <c r="AM165" i="2"/>
  <c r="AM161" i="2"/>
  <c r="AM157" i="2"/>
  <c r="AM153" i="2"/>
  <c r="AM149" i="2"/>
  <c r="AM145" i="2"/>
  <c r="AM141" i="2"/>
  <c r="AM137" i="2"/>
  <c r="AM133" i="2"/>
  <c r="AM129" i="2"/>
  <c r="AM125" i="2"/>
  <c r="AM121" i="2"/>
  <c r="AM117" i="2"/>
  <c r="AM113" i="2"/>
  <c r="AM109" i="2"/>
  <c r="AM105" i="2"/>
  <c r="AM101" i="2"/>
  <c r="AM97" i="2"/>
  <c r="AM93" i="2"/>
  <c r="AM89" i="2"/>
  <c r="AM85" i="2"/>
  <c r="AM81" i="2"/>
  <c r="AM77" i="2"/>
  <c r="AM73" i="2"/>
  <c r="AM69" i="2"/>
  <c r="AM65" i="2"/>
  <c r="AM61" i="2"/>
  <c r="AM57" i="2"/>
  <c r="AM53" i="2"/>
  <c r="AM49" i="2"/>
  <c r="AM45" i="2"/>
  <c r="AM41" i="2"/>
  <c r="AM37" i="2"/>
  <c r="AM33" i="2"/>
  <c r="AM29" i="2"/>
  <c r="AM25" i="2"/>
  <c r="AM21" i="2"/>
  <c r="AM17" i="2"/>
  <c r="AL277" i="2"/>
  <c r="AL273" i="2"/>
  <c r="AL269" i="2"/>
  <c r="AL265" i="2"/>
  <c r="AL261" i="2"/>
  <c r="AL257" i="2"/>
  <c r="AL253" i="2"/>
  <c r="AL249" i="2"/>
  <c r="AL245" i="2"/>
  <c r="AL241" i="2"/>
  <c r="AL237" i="2"/>
  <c r="AL233" i="2"/>
  <c r="AL229" i="2"/>
  <c r="AL225" i="2"/>
  <c r="AL221" i="2"/>
  <c r="AL217" i="2"/>
  <c r="AL213" i="2"/>
  <c r="AL209" i="2"/>
  <c r="AL205" i="2"/>
  <c r="AL201" i="2"/>
  <c r="AL197" i="2"/>
  <c r="AL193" i="2"/>
  <c r="AL189" i="2"/>
  <c r="AL185" i="2"/>
  <c r="AL181" i="2"/>
  <c r="AL177" i="2"/>
  <c r="AL173" i="2"/>
  <c r="AL169" i="2"/>
  <c r="AL165" i="2"/>
  <c r="AL161" i="2"/>
  <c r="AL157" i="2"/>
  <c r="AL153" i="2"/>
  <c r="AL149" i="2"/>
  <c r="AL145" i="2"/>
  <c r="AL141" i="2"/>
  <c r="AL137" i="2"/>
  <c r="AL133" i="2"/>
  <c r="AL129" i="2"/>
  <c r="AL113" i="2"/>
  <c r="AL97" i="2"/>
  <c r="AL33" i="2"/>
  <c r="AL125" i="2"/>
  <c r="AL121" i="2"/>
  <c r="AL117" i="2"/>
  <c r="AL109" i="2"/>
  <c r="AL105" i="2"/>
  <c r="AL101" i="2"/>
  <c r="AL93" i="2"/>
  <c r="AL89" i="2"/>
  <c r="AL85" i="2"/>
  <c r="AL81" i="2"/>
  <c r="AL77" i="2"/>
  <c r="AL73" i="2"/>
  <c r="AL69" i="2"/>
  <c r="AL65" i="2"/>
  <c r="AL61" i="2"/>
  <c r="AL57" i="2"/>
  <c r="AL53" i="2"/>
  <c r="AL49" i="2"/>
  <c r="AL45" i="2"/>
  <c r="AL41" i="2"/>
  <c r="AL37" i="2"/>
  <c r="AL29" i="2"/>
  <c r="AL25" i="2"/>
  <c r="AL21" i="2"/>
  <c r="AL17" i="2"/>
  <c r="AM16" i="2"/>
  <c r="AM272" i="2"/>
  <c r="AM264" i="2"/>
  <c r="AM256" i="2"/>
  <c r="AM248" i="2"/>
  <c r="AM244" i="2"/>
  <c r="AM236" i="2"/>
  <c r="AM232" i="2"/>
  <c r="AM220" i="2"/>
  <c r="AM212" i="2"/>
  <c r="AM204" i="2"/>
  <c r="AM196" i="2"/>
  <c r="AM184" i="2"/>
  <c r="AM176" i="2"/>
  <c r="AM168" i="2"/>
  <c r="AM156" i="2"/>
  <c r="AM152" i="2"/>
  <c r="AM144" i="2"/>
  <c r="AM128" i="2"/>
  <c r="AM116" i="2"/>
  <c r="AM112" i="2"/>
  <c r="AM100" i="2"/>
  <c r="AM96" i="2"/>
  <c r="AM88" i="2"/>
  <c r="AM84" i="2"/>
  <c r="AM80" i="2"/>
  <c r="AM72" i="2"/>
  <c r="AM68" i="2"/>
  <c r="AM64" i="2"/>
  <c r="AM56" i="2"/>
  <c r="AM52" i="2"/>
  <c r="AM48" i="2"/>
  <c r="AM40" i="2"/>
  <c r="AM32" i="2"/>
  <c r="AM24" i="2"/>
  <c r="AL16" i="2"/>
  <c r="AL276" i="2"/>
  <c r="AL272" i="2"/>
  <c r="AL268" i="2"/>
  <c r="AL264" i="2"/>
  <c r="AL260" i="2"/>
  <c r="AL256" i="2"/>
  <c r="AL252" i="2"/>
  <c r="AL248" i="2"/>
  <c r="AL244" i="2"/>
  <c r="AL240" i="2"/>
  <c r="AL236" i="2"/>
  <c r="AL232" i="2"/>
  <c r="AL228" i="2"/>
  <c r="AL224" i="2"/>
  <c r="AL220" i="2"/>
  <c r="AL216" i="2"/>
  <c r="AL212" i="2"/>
  <c r="AL208" i="2"/>
  <c r="AL204" i="2"/>
  <c r="AL200" i="2"/>
  <c r="AL196" i="2"/>
  <c r="AL192" i="2"/>
  <c r="AL188" i="2"/>
  <c r="AL184" i="2"/>
  <c r="AL180" i="2"/>
  <c r="AL176" i="2"/>
  <c r="AL172" i="2"/>
  <c r="AL168" i="2"/>
  <c r="AL164" i="2"/>
  <c r="AL160" i="2"/>
  <c r="AL156" i="2"/>
  <c r="AL152" i="2"/>
  <c r="AL148" i="2"/>
  <c r="AL144" i="2"/>
  <c r="AL140" i="2"/>
  <c r="AL136" i="2"/>
  <c r="AL132" i="2"/>
  <c r="AL128" i="2"/>
  <c r="AL124" i="2"/>
  <c r="AL120" i="2"/>
  <c r="AL116" i="2"/>
  <c r="AL112" i="2"/>
  <c r="AL108" i="2"/>
  <c r="AL104" i="2"/>
  <c r="AL100" i="2"/>
  <c r="AL96" i="2"/>
  <c r="AL92" i="2"/>
  <c r="AL88" i="2"/>
  <c r="AL84" i="2"/>
  <c r="AL80" i="2"/>
  <c r="AL72" i="2"/>
  <c r="AL68" i="2"/>
  <c r="AL64" i="2"/>
  <c r="AL60" i="2"/>
  <c r="AL56" i="2"/>
  <c r="AL52" i="2"/>
  <c r="AL48" i="2"/>
  <c r="AL44" i="2"/>
  <c r="AL40" i="2"/>
  <c r="AL36" i="2"/>
  <c r="AL32" i="2"/>
  <c r="AL28" i="2"/>
  <c r="AL24" i="2"/>
  <c r="AL20" i="2"/>
  <c r="AM276" i="2"/>
  <c r="AM268" i="2"/>
  <c r="AM260" i="2"/>
  <c r="AM252" i="2"/>
  <c r="AM240" i="2"/>
  <c r="AM228" i="2"/>
  <c r="AM224" i="2"/>
  <c r="AM216" i="2"/>
  <c r="AM208" i="2"/>
  <c r="AM200" i="2"/>
  <c r="AM192" i="2"/>
  <c r="AM188" i="2"/>
  <c r="AM180" i="2"/>
  <c r="AM172" i="2"/>
  <c r="AM164" i="2"/>
  <c r="AM160" i="2"/>
  <c r="AM148" i="2"/>
  <c r="AM136" i="2"/>
  <c r="AM132" i="2"/>
  <c r="AM120" i="2"/>
  <c r="AM104" i="2"/>
  <c r="AM278" i="2"/>
  <c r="AM274" i="2"/>
  <c r="AM270" i="2"/>
  <c r="AM266" i="2"/>
  <c r="AM262" i="2"/>
  <c r="AM258" i="2"/>
  <c r="AM254" i="2"/>
  <c r="AM250" i="2"/>
  <c r="AM246" i="2"/>
  <c r="AM242" i="2"/>
  <c r="AM238" i="2"/>
  <c r="AM234" i="2"/>
  <c r="AM230" i="2"/>
  <c r="AM226" i="2"/>
  <c r="AM222" i="2"/>
  <c r="AM218" i="2"/>
  <c r="AM214" i="2"/>
  <c r="AM210" i="2"/>
  <c r="AM206" i="2"/>
  <c r="AM202" i="2"/>
  <c r="AM198" i="2"/>
  <c r="AM194" i="2"/>
  <c r="AM190" i="2"/>
  <c r="AM186" i="2"/>
  <c r="AM182" i="2"/>
  <c r="AM178" i="2"/>
  <c r="AM174" i="2"/>
  <c r="AM170" i="2"/>
  <c r="AM166" i="2"/>
  <c r="AM162" i="2"/>
  <c r="AM158" i="2"/>
  <c r="AM154" i="2"/>
  <c r="AM146" i="2"/>
  <c r="AM142" i="2"/>
  <c r="AM138" i="2"/>
  <c r="AM130" i="2"/>
  <c r="AM126" i="2"/>
  <c r="AM122" i="2"/>
  <c r="AM114" i="2"/>
  <c r="AM110" i="2"/>
  <c r="AM106" i="2"/>
  <c r="AM98" i="2"/>
  <c r="AM94" i="2"/>
  <c r="AM90" i="2"/>
  <c r="AM82" i="2"/>
  <c r="AM78" i="2"/>
  <c r="AM74" i="2"/>
  <c r="AM66" i="2"/>
  <c r="AM62" i="2"/>
  <c r="AM58" i="2"/>
  <c r="AM50" i="2"/>
  <c r="AM46" i="2"/>
  <c r="AM42" i="2"/>
  <c r="AM38" i="2"/>
  <c r="AM34" i="2"/>
  <c r="AM30" i="2"/>
  <c r="AM26" i="2"/>
  <c r="AM22" i="2"/>
  <c r="AM18" i="2"/>
  <c r="AL278" i="2"/>
  <c r="AL274" i="2"/>
  <c r="AL270" i="2"/>
  <c r="AL266" i="2"/>
  <c r="AL262" i="2"/>
  <c r="AL258" i="2"/>
  <c r="AL254" i="2"/>
  <c r="AL250" i="2"/>
  <c r="AL246" i="2"/>
  <c r="AL242" i="2"/>
  <c r="AL238" i="2"/>
  <c r="AL234" i="2"/>
  <c r="AL230" i="2"/>
  <c r="AL226" i="2"/>
  <c r="AL222" i="2"/>
  <c r="AL218" i="2"/>
  <c r="AL214" i="2"/>
  <c r="AL210" i="2"/>
  <c r="AL206" i="2"/>
  <c r="AL202" i="2"/>
  <c r="AL198" i="2"/>
  <c r="AL194" i="2"/>
  <c r="AL190" i="2"/>
  <c r="AL186" i="2"/>
  <c r="AL182" i="2"/>
  <c r="AL178" i="2"/>
  <c r="AL174" i="2"/>
  <c r="AL170" i="2"/>
  <c r="AL166" i="2"/>
  <c r="AL162" i="2"/>
  <c r="AL158" i="2"/>
  <c r="AL154" i="2"/>
  <c r="AL150" i="2"/>
  <c r="AL146" i="2"/>
  <c r="AL142" i="2"/>
  <c r="AL138" i="2"/>
  <c r="AL134" i="2"/>
  <c r="AL130" i="2"/>
  <c r="AL126" i="2"/>
  <c r="AL122" i="2"/>
  <c r="AL118" i="2"/>
  <c r="AL114" i="2"/>
  <c r="AL110" i="2"/>
  <c r="AL106" i="2"/>
  <c r="AL102" i="2"/>
  <c r="AL98" i="2"/>
  <c r="AL94" i="2"/>
  <c r="AL90" i="2"/>
  <c r="AL86" i="2"/>
  <c r="AL82" i="2"/>
  <c r="AL78" i="2"/>
  <c r="AL74" i="2"/>
  <c r="AL70" i="2"/>
  <c r="AL66" i="2"/>
  <c r="AL62" i="2"/>
  <c r="AL58" i="2"/>
  <c r="AL54" i="2"/>
  <c r="AM19" i="2"/>
  <c r="AM151" i="2"/>
  <c r="AM147" i="2"/>
  <c r="AM143" i="2"/>
  <c r="AM139" i="2"/>
  <c r="AM135" i="2"/>
  <c r="AM131" i="2"/>
  <c r="AM127" i="2"/>
  <c r="AM123" i="2"/>
  <c r="AM119" i="2"/>
  <c r="AM115" i="2"/>
  <c r="AM111" i="2"/>
  <c r="AM107" i="2"/>
  <c r="AM103" i="2"/>
  <c r="AM99" i="2"/>
  <c r="AM95" i="2"/>
  <c r="AM91" i="2"/>
  <c r="AM87" i="2"/>
  <c r="AM83" i="2"/>
  <c r="AM79" i="2"/>
  <c r="AM75" i="2"/>
  <c r="AM71" i="2"/>
  <c r="AM67" i="2"/>
  <c r="AM63" i="2"/>
  <c r="AM59" i="2"/>
  <c r="AM55" i="2"/>
  <c r="AM51" i="2"/>
  <c r="AM47" i="2"/>
  <c r="AM43" i="2"/>
  <c r="AM39" i="2"/>
  <c r="AM35" i="2"/>
  <c r="AM31" i="2"/>
  <c r="AM27" i="2"/>
  <c r="AM23" i="2"/>
  <c r="AL279" i="2"/>
  <c r="AL275" i="2"/>
  <c r="AL271" i="2"/>
  <c r="AL267" i="2"/>
  <c r="AL263" i="2"/>
  <c r="AL259" i="2"/>
  <c r="AL255" i="2"/>
  <c r="AL251" i="2"/>
  <c r="AL247" i="2"/>
  <c r="AL243" i="2"/>
  <c r="AL239" i="2"/>
  <c r="AL235" i="2"/>
  <c r="AL231" i="2"/>
  <c r="AL227" i="2"/>
  <c r="AL223" i="2"/>
  <c r="AL219" i="2"/>
  <c r="AL215" i="2"/>
  <c r="AL211" i="2"/>
  <c r="AL207" i="2"/>
  <c r="AL203" i="2"/>
  <c r="AL199" i="2"/>
  <c r="AL195" i="2"/>
  <c r="AL191" i="2"/>
  <c r="AL187" i="2"/>
  <c r="AL183" i="2"/>
  <c r="AL179" i="2"/>
  <c r="AL175" i="2"/>
  <c r="AL171" i="2"/>
  <c r="AL167" i="2"/>
  <c r="AL163" i="2"/>
  <c r="AL159" i="2"/>
  <c r="AL155" i="2"/>
  <c r="AL151" i="2"/>
  <c r="AL147" i="2"/>
  <c r="AL143" i="2"/>
  <c r="AL139" i="2"/>
  <c r="AL135" i="2"/>
  <c r="AL131" i="2"/>
  <c r="AL127" i="2"/>
  <c r="AL123" i="2"/>
  <c r="AL119" i="2"/>
  <c r="AL115" i="2"/>
  <c r="AL111" i="2"/>
  <c r="AL107" i="2"/>
  <c r="AL103" i="2"/>
  <c r="AL99" i="2"/>
  <c r="AL95" i="2"/>
  <c r="AL91" i="2"/>
  <c r="AL83" i="2"/>
  <c r="AL79" i="2"/>
  <c r="AL75" i="2"/>
  <c r="AL67" i="2"/>
  <c r="AL63" i="2"/>
  <c r="AL59" i="2"/>
  <c r="AL51" i="2"/>
  <c r="AL47" i="2"/>
  <c r="AL43" i="2"/>
  <c r="AL35" i="2"/>
  <c r="AL31" i="2"/>
  <c r="AL27" i="2"/>
  <c r="AL19" i="2"/>
  <c r="AL50" i="2"/>
  <c r="AL46" i="2"/>
  <c r="AL42" i="2"/>
  <c r="AL38" i="2"/>
  <c r="AL34" i="2"/>
  <c r="AL30" i="2"/>
  <c r="AL26" i="2"/>
  <c r="AL22" i="2"/>
  <c r="AL18"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O17" i="2"/>
  <c r="P17" i="2" s="1"/>
  <c r="O18" i="2"/>
  <c r="P18" i="2" s="1"/>
  <c r="O19" i="2"/>
  <c r="P19" i="2" s="1"/>
  <c r="O20" i="2"/>
  <c r="O21" i="2"/>
  <c r="P21" i="2" s="1"/>
  <c r="O22" i="2"/>
  <c r="P22" i="2" s="1"/>
  <c r="O23" i="2"/>
  <c r="P23" i="2" s="1"/>
  <c r="O24" i="2"/>
  <c r="P24" i="2" s="1"/>
  <c r="O25" i="2"/>
  <c r="P25" i="2" s="1"/>
  <c r="O26" i="2"/>
  <c r="P26" i="2" s="1"/>
  <c r="O27" i="2"/>
  <c r="P27" i="2" s="1"/>
  <c r="O28" i="2"/>
  <c r="P28" i="2" s="1"/>
  <c r="O29" i="2"/>
  <c r="P29" i="2" s="1"/>
  <c r="O30" i="2"/>
  <c r="P30" i="2" s="1"/>
  <c r="O31" i="2"/>
  <c r="P31" i="2" s="1"/>
  <c r="O32" i="2"/>
  <c r="P32" i="2" s="1"/>
  <c r="O33" i="2"/>
  <c r="P33" i="2" s="1"/>
  <c r="O34" i="2"/>
  <c r="P34" i="2" s="1"/>
  <c r="O35" i="2"/>
  <c r="P35" i="2" s="1"/>
  <c r="O36" i="2"/>
  <c r="P36" i="2" s="1"/>
  <c r="O37" i="2"/>
  <c r="P37" i="2" s="1"/>
  <c r="O38" i="2"/>
  <c r="P38" i="2" s="1"/>
  <c r="O39" i="2"/>
  <c r="P39" i="2" s="1"/>
  <c r="O40" i="2"/>
  <c r="P40" i="2" s="1"/>
  <c r="O41" i="2"/>
  <c r="P41" i="2" s="1"/>
  <c r="O42" i="2"/>
  <c r="P42" i="2" s="1"/>
  <c r="O43" i="2"/>
  <c r="P43" i="2" s="1"/>
  <c r="O44" i="2"/>
  <c r="P44" i="2" s="1"/>
  <c r="O45" i="2"/>
  <c r="P45" i="2" s="1"/>
  <c r="O46" i="2"/>
  <c r="P46" i="2" s="1"/>
  <c r="O47" i="2"/>
  <c r="P47" i="2" s="1"/>
  <c r="O48" i="2"/>
  <c r="P48" i="2" s="1"/>
  <c r="O49" i="2"/>
  <c r="P49" i="2" s="1"/>
  <c r="O50" i="2"/>
  <c r="P50" i="2" s="1"/>
  <c r="O51" i="2"/>
  <c r="P51" i="2" s="1"/>
  <c r="O52" i="2"/>
  <c r="P52" i="2" s="1"/>
  <c r="O53" i="2"/>
  <c r="P53" i="2" s="1"/>
  <c r="O54" i="2"/>
  <c r="P54" i="2" s="1"/>
  <c r="O55" i="2"/>
  <c r="P55" i="2" s="1"/>
  <c r="O56" i="2"/>
  <c r="P56" i="2" s="1"/>
  <c r="O57" i="2"/>
  <c r="P57" i="2" s="1"/>
  <c r="O58" i="2"/>
  <c r="P58" i="2" s="1"/>
  <c r="O59" i="2"/>
  <c r="P59" i="2" s="1"/>
  <c r="O60" i="2"/>
  <c r="P60" i="2" s="1"/>
  <c r="O61" i="2"/>
  <c r="P61" i="2" s="1"/>
  <c r="O62" i="2"/>
  <c r="P62" i="2" s="1"/>
  <c r="O63" i="2"/>
  <c r="P63" i="2" s="1"/>
  <c r="O64" i="2"/>
  <c r="P64" i="2" s="1"/>
  <c r="O65" i="2"/>
  <c r="P65" i="2" s="1"/>
  <c r="O66" i="2"/>
  <c r="P66" i="2" s="1"/>
  <c r="O67" i="2"/>
  <c r="P67" i="2" s="1"/>
  <c r="O68" i="2"/>
  <c r="P68" i="2" s="1"/>
  <c r="O69" i="2"/>
  <c r="P69" i="2" s="1"/>
  <c r="O70" i="2"/>
  <c r="P70" i="2" s="1"/>
  <c r="O71" i="2"/>
  <c r="P71" i="2" s="1"/>
  <c r="O72" i="2"/>
  <c r="P72" i="2" s="1"/>
  <c r="O73" i="2"/>
  <c r="P73" i="2" s="1"/>
  <c r="O74" i="2"/>
  <c r="P74" i="2" s="1"/>
  <c r="O75" i="2"/>
  <c r="P75" i="2" s="1"/>
  <c r="O76" i="2"/>
  <c r="P76" i="2" s="1"/>
  <c r="O77" i="2"/>
  <c r="P77" i="2" s="1"/>
  <c r="O78" i="2"/>
  <c r="P78" i="2" s="1"/>
  <c r="O79" i="2"/>
  <c r="P79" i="2" s="1"/>
  <c r="O80" i="2"/>
  <c r="P80" i="2" s="1"/>
  <c r="O81" i="2"/>
  <c r="P81" i="2" s="1"/>
  <c r="O82" i="2"/>
  <c r="P82" i="2" s="1"/>
  <c r="O83" i="2"/>
  <c r="P83" i="2" s="1"/>
  <c r="O84" i="2"/>
  <c r="P84" i="2" s="1"/>
  <c r="O85" i="2"/>
  <c r="P85" i="2" s="1"/>
  <c r="O86" i="2"/>
  <c r="P86" i="2" s="1"/>
  <c r="O87" i="2"/>
  <c r="P87" i="2" s="1"/>
  <c r="O88" i="2"/>
  <c r="P88" i="2" s="1"/>
  <c r="O89" i="2"/>
  <c r="P89" i="2" s="1"/>
  <c r="O90" i="2"/>
  <c r="P90" i="2" s="1"/>
  <c r="O91" i="2"/>
  <c r="P91" i="2" s="1"/>
  <c r="O92" i="2"/>
  <c r="P92" i="2" s="1"/>
  <c r="O93" i="2"/>
  <c r="P93" i="2" s="1"/>
  <c r="O94" i="2"/>
  <c r="P94" i="2" s="1"/>
  <c r="O95" i="2"/>
  <c r="P95" i="2" s="1"/>
  <c r="O96" i="2"/>
  <c r="P96" i="2" s="1"/>
  <c r="O97" i="2"/>
  <c r="P97" i="2" s="1"/>
  <c r="O98" i="2"/>
  <c r="P98" i="2" s="1"/>
  <c r="O99" i="2"/>
  <c r="P99" i="2" s="1"/>
  <c r="O100" i="2"/>
  <c r="P100" i="2" s="1"/>
  <c r="O101" i="2"/>
  <c r="P101" i="2" s="1"/>
  <c r="O102" i="2"/>
  <c r="P102" i="2" s="1"/>
  <c r="O103" i="2"/>
  <c r="P103" i="2" s="1"/>
  <c r="O104" i="2"/>
  <c r="P104" i="2" s="1"/>
  <c r="O105" i="2"/>
  <c r="P105" i="2" s="1"/>
  <c r="O106" i="2"/>
  <c r="P106" i="2" s="1"/>
  <c r="O107" i="2"/>
  <c r="P107" i="2" s="1"/>
  <c r="O108" i="2"/>
  <c r="P108" i="2" s="1"/>
  <c r="O109" i="2"/>
  <c r="P109" i="2" s="1"/>
  <c r="O110" i="2"/>
  <c r="P110" i="2" s="1"/>
  <c r="O111" i="2"/>
  <c r="P111" i="2" s="1"/>
  <c r="O112" i="2"/>
  <c r="P112" i="2" s="1"/>
  <c r="O113" i="2"/>
  <c r="P113" i="2" s="1"/>
  <c r="O114" i="2"/>
  <c r="P114" i="2" s="1"/>
  <c r="O115" i="2"/>
  <c r="P115" i="2" s="1"/>
  <c r="O116" i="2"/>
  <c r="P116" i="2" s="1"/>
  <c r="O117" i="2"/>
  <c r="P117" i="2" s="1"/>
  <c r="O118" i="2"/>
  <c r="P118" i="2" s="1"/>
  <c r="O119" i="2"/>
  <c r="P119" i="2" s="1"/>
  <c r="O120" i="2"/>
  <c r="P120" i="2" s="1"/>
  <c r="O121" i="2"/>
  <c r="P121" i="2" s="1"/>
  <c r="O122" i="2"/>
  <c r="P122" i="2" s="1"/>
  <c r="O123" i="2"/>
  <c r="P123" i="2" s="1"/>
  <c r="O124" i="2"/>
  <c r="P124" i="2" s="1"/>
  <c r="O125" i="2"/>
  <c r="P125" i="2" s="1"/>
  <c r="O126" i="2"/>
  <c r="P126" i="2" s="1"/>
  <c r="O127" i="2"/>
  <c r="P127" i="2" s="1"/>
  <c r="O128" i="2"/>
  <c r="P128" i="2" s="1"/>
  <c r="O129" i="2"/>
  <c r="P129" i="2" s="1"/>
  <c r="O130" i="2"/>
  <c r="P130" i="2" s="1"/>
  <c r="O131" i="2"/>
  <c r="P131" i="2" s="1"/>
  <c r="O132" i="2"/>
  <c r="P132" i="2" s="1"/>
  <c r="O133" i="2"/>
  <c r="P133" i="2" s="1"/>
  <c r="O134" i="2"/>
  <c r="P134" i="2" s="1"/>
  <c r="O135" i="2"/>
  <c r="P135" i="2" s="1"/>
  <c r="O136" i="2"/>
  <c r="P136" i="2" s="1"/>
  <c r="O137" i="2"/>
  <c r="P137" i="2" s="1"/>
  <c r="O138" i="2"/>
  <c r="P138" i="2" s="1"/>
  <c r="O139" i="2"/>
  <c r="P139" i="2" s="1"/>
  <c r="O140" i="2"/>
  <c r="P140" i="2" s="1"/>
  <c r="O141" i="2"/>
  <c r="P141" i="2" s="1"/>
  <c r="O142" i="2"/>
  <c r="P142" i="2" s="1"/>
  <c r="O143" i="2"/>
  <c r="P143" i="2" s="1"/>
  <c r="O144" i="2"/>
  <c r="P144" i="2" s="1"/>
  <c r="O145" i="2"/>
  <c r="P145" i="2" s="1"/>
  <c r="O146" i="2"/>
  <c r="P146" i="2" s="1"/>
  <c r="O147" i="2"/>
  <c r="P147" i="2" s="1"/>
  <c r="O148" i="2"/>
  <c r="P148" i="2" s="1"/>
  <c r="O149" i="2"/>
  <c r="P149" i="2" s="1"/>
  <c r="O150" i="2"/>
  <c r="P150" i="2" s="1"/>
  <c r="O151" i="2"/>
  <c r="P151" i="2" s="1"/>
  <c r="O152" i="2"/>
  <c r="P152" i="2" s="1"/>
  <c r="O153" i="2"/>
  <c r="P153" i="2" s="1"/>
  <c r="O154" i="2"/>
  <c r="P154" i="2" s="1"/>
  <c r="O155" i="2"/>
  <c r="P155" i="2" s="1"/>
  <c r="O156" i="2"/>
  <c r="P156" i="2" s="1"/>
  <c r="O157" i="2"/>
  <c r="P157" i="2" s="1"/>
  <c r="O158" i="2"/>
  <c r="P158" i="2" s="1"/>
  <c r="O159" i="2"/>
  <c r="P159" i="2" s="1"/>
  <c r="O160" i="2"/>
  <c r="P160" i="2" s="1"/>
  <c r="O161" i="2"/>
  <c r="P161" i="2" s="1"/>
  <c r="O162" i="2"/>
  <c r="P162" i="2" s="1"/>
  <c r="O163" i="2"/>
  <c r="P163" i="2" s="1"/>
  <c r="O164" i="2"/>
  <c r="P164" i="2" s="1"/>
  <c r="O165" i="2"/>
  <c r="P165" i="2" s="1"/>
  <c r="O166" i="2"/>
  <c r="P166" i="2" s="1"/>
  <c r="O167" i="2"/>
  <c r="P167" i="2" s="1"/>
  <c r="O168" i="2"/>
  <c r="P168" i="2" s="1"/>
  <c r="O169" i="2"/>
  <c r="P169" i="2" s="1"/>
  <c r="O170" i="2"/>
  <c r="P170" i="2" s="1"/>
  <c r="O171" i="2"/>
  <c r="P171" i="2" s="1"/>
  <c r="O172" i="2"/>
  <c r="P172" i="2" s="1"/>
  <c r="O173" i="2"/>
  <c r="P173" i="2" s="1"/>
  <c r="O174" i="2"/>
  <c r="P174" i="2" s="1"/>
  <c r="O175" i="2"/>
  <c r="P175" i="2" s="1"/>
  <c r="O176" i="2"/>
  <c r="P176" i="2" s="1"/>
  <c r="O177" i="2"/>
  <c r="P177" i="2" s="1"/>
  <c r="O178" i="2"/>
  <c r="P178" i="2" s="1"/>
  <c r="O179" i="2"/>
  <c r="P179" i="2" s="1"/>
  <c r="O180" i="2"/>
  <c r="P180" i="2" s="1"/>
  <c r="O181" i="2"/>
  <c r="P181" i="2" s="1"/>
  <c r="O182" i="2"/>
  <c r="P182" i="2" s="1"/>
  <c r="O183" i="2"/>
  <c r="P183" i="2" s="1"/>
  <c r="O184" i="2"/>
  <c r="P184" i="2" s="1"/>
  <c r="O185" i="2"/>
  <c r="P185" i="2" s="1"/>
  <c r="O186" i="2"/>
  <c r="P186" i="2" s="1"/>
  <c r="O187" i="2"/>
  <c r="P187" i="2" s="1"/>
  <c r="O188" i="2"/>
  <c r="P188" i="2" s="1"/>
  <c r="O189" i="2"/>
  <c r="P189" i="2" s="1"/>
  <c r="O190" i="2"/>
  <c r="P190" i="2" s="1"/>
  <c r="O191" i="2"/>
  <c r="P191" i="2" s="1"/>
  <c r="O192" i="2"/>
  <c r="P192" i="2" s="1"/>
  <c r="O193" i="2"/>
  <c r="P193" i="2" s="1"/>
  <c r="O194" i="2"/>
  <c r="P194" i="2" s="1"/>
  <c r="O195" i="2"/>
  <c r="P195" i="2" s="1"/>
  <c r="O196" i="2"/>
  <c r="P196" i="2" s="1"/>
  <c r="O197" i="2"/>
  <c r="P197" i="2" s="1"/>
  <c r="O198" i="2"/>
  <c r="P198" i="2" s="1"/>
  <c r="O199" i="2"/>
  <c r="P199" i="2" s="1"/>
  <c r="O200" i="2"/>
  <c r="P200" i="2" s="1"/>
  <c r="O201" i="2"/>
  <c r="P201" i="2" s="1"/>
  <c r="O202" i="2"/>
  <c r="P202" i="2" s="1"/>
  <c r="O203" i="2"/>
  <c r="P203" i="2" s="1"/>
  <c r="O204" i="2"/>
  <c r="P204" i="2" s="1"/>
  <c r="O205" i="2"/>
  <c r="P205" i="2" s="1"/>
  <c r="O206" i="2"/>
  <c r="P206" i="2" s="1"/>
  <c r="O207" i="2"/>
  <c r="P207" i="2" s="1"/>
  <c r="O208" i="2"/>
  <c r="P208" i="2" s="1"/>
  <c r="O209" i="2"/>
  <c r="P209" i="2" s="1"/>
  <c r="O210" i="2"/>
  <c r="P210" i="2" s="1"/>
  <c r="O211" i="2"/>
  <c r="P211" i="2" s="1"/>
  <c r="O212" i="2"/>
  <c r="P212" i="2" s="1"/>
  <c r="O213" i="2"/>
  <c r="P213" i="2" s="1"/>
  <c r="O214" i="2"/>
  <c r="P214" i="2" s="1"/>
  <c r="O215" i="2"/>
  <c r="P215" i="2" s="1"/>
  <c r="O216" i="2"/>
  <c r="P216" i="2" s="1"/>
  <c r="O217" i="2"/>
  <c r="P217" i="2" s="1"/>
  <c r="O218" i="2"/>
  <c r="P218" i="2" s="1"/>
  <c r="O219" i="2"/>
  <c r="P219" i="2" s="1"/>
  <c r="O220" i="2"/>
  <c r="P220" i="2" s="1"/>
  <c r="O221" i="2"/>
  <c r="P221" i="2" s="1"/>
  <c r="O222" i="2"/>
  <c r="P222" i="2" s="1"/>
  <c r="O223" i="2"/>
  <c r="P223" i="2" s="1"/>
  <c r="O224" i="2"/>
  <c r="P224" i="2" s="1"/>
  <c r="O225" i="2"/>
  <c r="P225" i="2" s="1"/>
  <c r="O226" i="2"/>
  <c r="P226" i="2" s="1"/>
  <c r="O227" i="2"/>
  <c r="P227" i="2" s="1"/>
  <c r="O228" i="2"/>
  <c r="P228" i="2" s="1"/>
  <c r="O229" i="2"/>
  <c r="P229" i="2" s="1"/>
  <c r="O230" i="2"/>
  <c r="P230" i="2" s="1"/>
  <c r="O231" i="2"/>
  <c r="P231" i="2" s="1"/>
  <c r="O232" i="2"/>
  <c r="P232" i="2" s="1"/>
  <c r="O233" i="2"/>
  <c r="P233" i="2" s="1"/>
  <c r="O234" i="2"/>
  <c r="P234" i="2" s="1"/>
  <c r="O235" i="2"/>
  <c r="P235" i="2" s="1"/>
  <c r="O236" i="2"/>
  <c r="P236" i="2" s="1"/>
  <c r="O237" i="2"/>
  <c r="P237" i="2" s="1"/>
  <c r="O238" i="2"/>
  <c r="P238" i="2" s="1"/>
  <c r="O239" i="2"/>
  <c r="P239" i="2" s="1"/>
  <c r="O240" i="2"/>
  <c r="P240" i="2" s="1"/>
  <c r="O241" i="2"/>
  <c r="P241" i="2" s="1"/>
  <c r="O242" i="2"/>
  <c r="P242" i="2" s="1"/>
  <c r="O243" i="2"/>
  <c r="P243" i="2" s="1"/>
  <c r="O244" i="2"/>
  <c r="P244" i="2" s="1"/>
  <c r="O245" i="2"/>
  <c r="P245" i="2" s="1"/>
  <c r="O246" i="2"/>
  <c r="P246" i="2" s="1"/>
  <c r="O247" i="2"/>
  <c r="P247" i="2" s="1"/>
  <c r="O248" i="2"/>
  <c r="P248" i="2" s="1"/>
  <c r="O249" i="2"/>
  <c r="P249" i="2" s="1"/>
  <c r="O250" i="2"/>
  <c r="P250" i="2" s="1"/>
  <c r="O251" i="2"/>
  <c r="P251" i="2" s="1"/>
  <c r="O252" i="2"/>
  <c r="P252" i="2" s="1"/>
  <c r="O253" i="2"/>
  <c r="P253" i="2" s="1"/>
  <c r="O254" i="2"/>
  <c r="P254" i="2" s="1"/>
  <c r="O255" i="2"/>
  <c r="P255" i="2" s="1"/>
  <c r="O256" i="2"/>
  <c r="P256" i="2" s="1"/>
  <c r="O257" i="2"/>
  <c r="P257" i="2" s="1"/>
  <c r="O258" i="2"/>
  <c r="P258" i="2" s="1"/>
  <c r="O259" i="2"/>
  <c r="P259" i="2" s="1"/>
  <c r="O260" i="2"/>
  <c r="P260" i="2" s="1"/>
  <c r="O261" i="2"/>
  <c r="P261" i="2" s="1"/>
  <c r="O262" i="2"/>
  <c r="P262" i="2" s="1"/>
  <c r="O263" i="2"/>
  <c r="P263" i="2" s="1"/>
  <c r="O264" i="2"/>
  <c r="P264" i="2" s="1"/>
  <c r="O265" i="2"/>
  <c r="P265" i="2" s="1"/>
  <c r="O266" i="2"/>
  <c r="P266" i="2" s="1"/>
  <c r="O267" i="2"/>
  <c r="P267" i="2" s="1"/>
  <c r="O268" i="2"/>
  <c r="P268" i="2" s="1"/>
  <c r="O269" i="2"/>
  <c r="P269" i="2" s="1"/>
  <c r="O270" i="2"/>
  <c r="P270" i="2" s="1"/>
  <c r="O271" i="2"/>
  <c r="P271" i="2" s="1"/>
  <c r="O272" i="2"/>
  <c r="P272" i="2" s="1"/>
  <c r="O273" i="2"/>
  <c r="P273" i="2" s="1"/>
  <c r="O274" i="2"/>
  <c r="P274" i="2" s="1"/>
  <c r="O275" i="2"/>
  <c r="P275" i="2" s="1"/>
  <c r="O276" i="2"/>
  <c r="P276" i="2" s="1"/>
  <c r="O277" i="2"/>
  <c r="P277" i="2" s="1"/>
  <c r="O278" i="2"/>
  <c r="P278" i="2" s="1"/>
  <c r="O279" i="2"/>
  <c r="P279" i="2" s="1"/>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P20" i="2" l="1"/>
  <c r="Q20" i="2" s="1"/>
  <c r="Q278" i="2"/>
  <c r="Q276" i="2"/>
  <c r="Q274" i="2"/>
  <c r="Q272" i="2"/>
  <c r="Q270" i="2"/>
  <c r="Q268" i="2"/>
  <c r="Q266" i="2"/>
  <c r="Q264" i="2"/>
  <c r="Q262" i="2"/>
  <c r="Q260" i="2"/>
  <c r="Q258" i="2"/>
  <c r="Q256" i="2"/>
  <c r="Q254" i="2"/>
  <c r="Q252" i="2"/>
  <c r="Q250" i="2"/>
  <c r="Q248" i="2"/>
  <c r="Q246" i="2"/>
  <c r="Q244" i="2"/>
  <c r="Q242" i="2"/>
  <c r="Q240" i="2"/>
  <c r="Q238" i="2"/>
  <c r="Q236" i="2"/>
  <c r="Q234" i="2"/>
  <c r="Q232" i="2"/>
  <c r="Q230" i="2"/>
  <c r="Q228" i="2"/>
  <c r="Q226" i="2"/>
  <c r="Q224" i="2"/>
  <c r="Q222" i="2"/>
  <c r="Q220" i="2"/>
  <c r="Q218" i="2"/>
  <c r="Q216" i="2"/>
  <c r="Q214" i="2"/>
  <c r="Q212" i="2"/>
  <c r="Q210" i="2"/>
  <c r="Q208" i="2"/>
  <c r="Q206" i="2"/>
  <c r="Q204" i="2"/>
  <c r="Q202" i="2"/>
  <c r="Q200" i="2"/>
  <c r="Q198" i="2"/>
  <c r="Q196" i="2"/>
  <c r="Q194" i="2"/>
  <c r="Q192" i="2"/>
  <c r="Q190" i="2"/>
  <c r="Q188" i="2"/>
  <c r="Q186" i="2"/>
  <c r="Q184" i="2"/>
  <c r="Q182" i="2"/>
  <c r="Q180" i="2"/>
  <c r="Q178" i="2"/>
  <c r="Q176" i="2"/>
  <c r="Q174" i="2"/>
  <c r="Q172" i="2"/>
  <c r="Q170" i="2"/>
  <c r="Q168" i="2"/>
  <c r="Q166" i="2"/>
  <c r="Q164" i="2"/>
  <c r="Q162" i="2"/>
  <c r="Q160" i="2"/>
  <c r="Q158" i="2"/>
  <c r="Q156" i="2"/>
  <c r="Q154" i="2"/>
  <c r="Q152" i="2"/>
  <c r="Q150" i="2"/>
  <c r="Q148" i="2"/>
  <c r="Q146" i="2"/>
  <c r="Q144" i="2"/>
  <c r="Q142" i="2"/>
  <c r="Q140" i="2"/>
  <c r="Q138" i="2"/>
  <c r="Q136" i="2"/>
  <c r="Q134" i="2"/>
  <c r="Q132" i="2"/>
  <c r="Q130" i="2"/>
  <c r="Q128" i="2"/>
  <c r="Q126" i="2"/>
  <c r="Q124" i="2"/>
  <c r="Q122" i="2"/>
  <c r="Q120" i="2"/>
  <c r="Q118" i="2"/>
  <c r="Q116" i="2"/>
  <c r="Q114" i="2"/>
  <c r="Q112" i="2"/>
  <c r="Q110" i="2"/>
  <c r="Q108" i="2"/>
  <c r="Q106" i="2"/>
  <c r="Q104" i="2"/>
  <c r="Q102" i="2"/>
  <c r="Q100" i="2"/>
  <c r="Q98" i="2"/>
  <c r="Q96" i="2"/>
  <c r="Q94" i="2"/>
  <c r="Q92" i="2"/>
  <c r="Q90" i="2"/>
  <c r="Q88" i="2"/>
  <c r="Q86" i="2"/>
  <c r="Q84" i="2"/>
  <c r="Q82" i="2"/>
  <c r="Q80" i="2"/>
  <c r="Q78" i="2"/>
  <c r="Q76" i="2"/>
  <c r="Q74" i="2"/>
  <c r="Q72" i="2"/>
  <c r="Q70" i="2"/>
  <c r="Q68" i="2"/>
  <c r="Q66" i="2"/>
  <c r="Q64" i="2"/>
  <c r="Q62" i="2"/>
  <c r="Q60" i="2"/>
  <c r="Q58" i="2"/>
  <c r="Q56" i="2"/>
  <c r="Q54" i="2"/>
  <c r="Q52" i="2"/>
  <c r="Q50" i="2"/>
  <c r="Q48" i="2"/>
  <c r="Q46" i="2"/>
  <c r="Q44" i="2"/>
  <c r="Q42" i="2"/>
  <c r="Q40" i="2"/>
  <c r="Q38" i="2"/>
  <c r="Q36" i="2"/>
  <c r="Q34" i="2"/>
  <c r="Q32" i="2"/>
  <c r="Q30" i="2"/>
  <c r="Q28" i="2"/>
  <c r="Q26" i="2"/>
  <c r="Q24" i="2"/>
  <c r="Q22" i="2"/>
  <c r="Q279" i="2"/>
  <c r="Q277" i="2"/>
  <c r="Q275" i="2"/>
  <c r="Q273" i="2"/>
  <c r="Q271" i="2"/>
  <c r="Q269" i="2"/>
  <c r="Q267" i="2"/>
  <c r="Q265" i="2"/>
  <c r="Q263" i="2"/>
  <c r="Q261" i="2"/>
  <c r="Q259" i="2"/>
  <c r="Q257" i="2"/>
  <c r="Q255" i="2"/>
  <c r="Q253" i="2"/>
  <c r="Q251" i="2"/>
  <c r="Q249" i="2"/>
  <c r="Q247" i="2"/>
  <c r="Q245" i="2"/>
  <c r="Q243" i="2"/>
  <c r="Q241" i="2"/>
  <c r="Q239" i="2"/>
  <c r="Q237" i="2"/>
  <c r="Q235" i="2"/>
  <c r="Q233" i="2"/>
  <c r="Q231" i="2"/>
  <c r="Q229" i="2"/>
  <c r="Q227" i="2"/>
  <c r="Q225" i="2"/>
  <c r="Q223" i="2"/>
  <c r="Q221" i="2"/>
  <c r="Q219" i="2"/>
  <c r="Q217" i="2"/>
  <c r="Q215" i="2"/>
  <c r="Q213" i="2"/>
  <c r="Q211" i="2"/>
  <c r="Q209" i="2"/>
  <c r="Q207" i="2"/>
  <c r="Q205" i="2"/>
  <c r="Q203" i="2"/>
  <c r="Q201" i="2"/>
  <c r="Q199" i="2"/>
  <c r="Q197" i="2"/>
  <c r="Q195" i="2"/>
  <c r="Q193" i="2"/>
  <c r="Q191" i="2"/>
  <c r="Q189" i="2"/>
  <c r="Q187" i="2"/>
  <c r="Q185" i="2"/>
  <c r="Q183" i="2"/>
  <c r="Q181" i="2"/>
  <c r="Q179" i="2"/>
  <c r="Q177" i="2"/>
  <c r="Q175" i="2"/>
  <c r="Q173" i="2"/>
  <c r="Q171" i="2"/>
  <c r="Q169" i="2"/>
  <c r="Q167" i="2"/>
  <c r="Q165" i="2"/>
  <c r="Q163" i="2"/>
  <c r="Q161" i="2"/>
  <c r="Q159" i="2"/>
  <c r="Q157" i="2"/>
  <c r="Q155" i="2"/>
  <c r="Q153" i="2"/>
  <c r="Q151" i="2"/>
  <c r="Q149" i="2"/>
  <c r="Q147" i="2"/>
  <c r="Q145" i="2"/>
  <c r="Q143" i="2"/>
  <c r="Q141" i="2"/>
  <c r="Q139" i="2"/>
  <c r="Q137" i="2"/>
  <c r="Q135" i="2"/>
  <c r="Q133" i="2"/>
  <c r="Q131" i="2"/>
  <c r="Q129" i="2"/>
  <c r="Q127" i="2"/>
  <c r="Q125" i="2"/>
  <c r="Q123" i="2"/>
  <c r="Q121" i="2"/>
  <c r="Q119" i="2"/>
  <c r="Q117" i="2"/>
  <c r="Q115" i="2"/>
  <c r="Q19" i="2"/>
  <c r="Q17" i="2"/>
  <c r="Q18" i="2"/>
  <c r="Q113" i="2"/>
  <c r="Q111" i="2"/>
  <c r="Q109" i="2"/>
  <c r="Q107" i="2"/>
  <c r="Q105" i="2"/>
  <c r="Q103" i="2"/>
  <c r="Q101" i="2"/>
  <c r="Q99" i="2"/>
  <c r="Q97" i="2"/>
  <c r="Q95" i="2"/>
  <c r="Q93" i="2"/>
  <c r="Q91" i="2"/>
  <c r="Q89" i="2"/>
  <c r="Q87" i="2"/>
  <c r="Q85" i="2"/>
  <c r="Q83" i="2"/>
  <c r="Q81" i="2"/>
  <c r="Q79" i="2"/>
  <c r="Q77" i="2"/>
  <c r="Q75" i="2"/>
  <c r="Q73" i="2"/>
  <c r="Q71" i="2"/>
  <c r="Q69" i="2"/>
  <c r="Q67" i="2"/>
  <c r="Q65" i="2"/>
  <c r="Q63" i="2"/>
  <c r="Q61" i="2"/>
  <c r="Q59" i="2"/>
  <c r="Q57" i="2"/>
  <c r="Q55" i="2"/>
  <c r="Q53" i="2"/>
  <c r="Q51" i="2"/>
  <c r="Q49" i="2"/>
  <c r="Q47" i="2"/>
  <c r="Q45" i="2"/>
  <c r="Q43" i="2"/>
  <c r="Q41" i="2"/>
  <c r="Q39" i="2"/>
  <c r="Q37" i="2"/>
  <c r="Q35" i="2"/>
  <c r="Q33" i="2"/>
  <c r="Q31" i="2"/>
  <c r="Q29" i="2"/>
  <c r="Q27" i="2"/>
  <c r="Q25" i="2"/>
  <c r="Q23" i="2"/>
  <c r="Q21" i="2"/>
  <c r="X16" i="2" l="1"/>
  <c r="AS26" i="2"/>
  <c r="C7" i="14" l="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W16" i="2" l="1"/>
  <c r="Y16" i="2"/>
  <c r="Y19" i="2" l="1"/>
  <c r="K19" i="2"/>
  <c r="N10" i="2"/>
  <c r="AN19" i="2" l="1"/>
  <c r="AE13" i="2"/>
  <c r="X17" i="2" l="1"/>
  <c r="Y17" i="2" s="1"/>
  <c r="AN17" i="2" s="1"/>
  <c r="X18" i="2"/>
  <c r="Y18" i="2" s="1"/>
  <c r="AN18" i="2" s="1"/>
  <c r="X20" i="2"/>
  <c r="Y20" i="2" s="1"/>
  <c r="AN20" i="2" s="1"/>
  <c r="X21" i="2"/>
  <c r="Y21" i="2" s="1"/>
  <c r="AN21" i="2" s="1"/>
  <c r="X22" i="2"/>
  <c r="Y22" i="2" s="1"/>
  <c r="AN22" i="2" s="1"/>
  <c r="X23" i="2"/>
  <c r="Y23" i="2" s="1"/>
  <c r="AN23" i="2" s="1"/>
  <c r="X24" i="2"/>
  <c r="Y24" i="2" s="1"/>
  <c r="AN24" i="2" s="1"/>
  <c r="X25" i="2"/>
  <c r="Y25" i="2" s="1"/>
  <c r="AN25" i="2" s="1"/>
  <c r="X26" i="2"/>
  <c r="Y26" i="2" s="1"/>
  <c r="AN26" i="2" s="1"/>
  <c r="X27" i="2"/>
  <c r="Y27" i="2" s="1"/>
  <c r="AN27" i="2" s="1"/>
  <c r="X28" i="2"/>
  <c r="Y28" i="2" s="1"/>
  <c r="AN28" i="2" s="1"/>
  <c r="X29" i="2"/>
  <c r="Y29" i="2" s="1"/>
  <c r="AN29" i="2" s="1"/>
  <c r="X30" i="2"/>
  <c r="Y30" i="2" s="1"/>
  <c r="AN30" i="2" s="1"/>
  <c r="X31" i="2"/>
  <c r="Y31" i="2" s="1"/>
  <c r="AN31" i="2" s="1"/>
  <c r="X32" i="2"/>
  <c r="Y32" i="2" s="1"/>
  <c r="AN32" i="2" s="1"/>
  <c r="X33" i="2"/>
  <c r="Y33" i="2" s="1"/>
  <c r="AN33" i="2" s="1"/>
  <c r="X34" i="2"/>
  <c r="Y34" i="2" s="1"/>
  <c r="AN34" i="2" s="1"/>
  <c r="X35" i="2"/>
  <c r="Y35" i="2" s="1"/>
  <c r="AN35" i="2" s="1"/>
  <c r="X36" i="2"/>
  <c r="Y36" i="2" s="1"/>
  <c r="AN36" i="2" s="1"/>
  <c r="X37" i="2"/>
  <c r="Y37" i="2" s="1"/>
  <c r="AN37" i="2" s="1"/>
  <c r="X38" i="2"/>
  <c r="Y38" i="2" s="1"/>
  <c r="AN38" i="2" s="1"/>
  <c r="X39" i="2"/>
  <c r="Y39" i="2" s="1"/>
  <c r="AN39" i="2" s="1"/>
  <c r="X40" i="2"/>
  <c r="Y40" i="2" s="1"/>
  <c r="AN40" i="2" s="1"/>
  <c r="X41" i="2"/>
  <c r="Y41" i="2" s="1"/>
  <c r="AN41" i="2" s="1"/>
  <c r="X42" i="2"/>
  <c r="Y42" i="2" s="1"/>
  <c r="AN42" i="2" s="1"/>
  <c r="X43" i="2"/>
  <c r="Y43" i="2" s="1"/>
  <c r="AN43" i="2" s="1"/>
  <c r="X44" i="2"/>
  <c r="Y44" i="2" s="1"/>
  <c r="AN44" i="2" s="1"/>
  <c r="X45" i="2"/>
  <c r="Y45" i="2" s="1"/>
  <c r="AN45" i="2" s="1"/>
  <c r="X46" i="2"/>
  <c r="Y46" i="2" s="1"/>
  <c r="AN46" i="2" s="1"/>
  <c r="X47" i="2"/>
  <c r="Y47" i="2" s="1"/>
  <c r="AN47" i="2" s="1"/>
  <c r="X48" i="2"/>
  <c r="Y48" i="2" s="1"/>
  <c r="AN48" i="2" s="1"/>
  <c r="X49" i="2"/>
  <c r="Y49" i="2" s="1"/>
  <c r="AN49" i="2" s="1"/>
  <c r="X50" i="2"/>
  <c r="Y50" i="2" s="1"/>
  <c r="AN50" i="2" s="1"/>
  <c r="X51" i="2"/>
  <c r="Y51" i="2" s="1"/>
  <c r="AN51" i="2" s="1"/>
  <c r="X52" i="2"/>
  <c r="Y52" i="2" s="1"/>
  <c r="AN52" i="2" s="1"/>
  <c r="X53" i="2"/>
  <c r="Y53" i="2" s="1"/>
  <c r="AN53" i="2" s="1"/>
  <c r="X54" i="2"/>
  <c r="Y54" i="2" s="1"/>
  <c r="AN54" i="2" s="1"/>
  <c r="X55" i="2"/>
  <c r="Y55" i="2" s="1"/>
  <c r="AN55" i="2" s="1"/>
  <c r="X56" i="2"/>
  <c r="Y56" i="2" s="1"/>
  <c r="AN56" i="2" s="1"/>
  <c r="X57" i="2"/>
  <c r="Y57" i="2" s="1"/>
  <c r="AN57" i="2" s="1"/>
  <c r="X58" i="2"/>
  <c r="Y58" i="2" s="1"/>
  <c r="AN58" i="2" s="1"/>
  <c r="X59" i="2"/>
  <c r="Y59" i="2" s="1"/>
  <c r="AN59" i="2" s="1"/>
  <c r="X60" i="2"/>
  <c r="Y60" i="2" s="1"/>
  <c r="AN60" i="2" s="1"/>
  <c r="X61" i="2"/>
  <c r="Y61" i="2" s="1"/>
  <c r="AN61" i="2" s="1"/>
  <c r="X62" i="2"/>
  <c r="Y62" i="2" s="1"/>
  <c r="AN62" i="2" s="1"/>
  <c r="X63" i="2"/>
  <c r="Y63" i="2" s="1"/>
  <c r="AN63" i="2" s="1"/>
  <c r="X64" i="2"/>
  <c r="Y64" i="2" s="1"/>
  <c r="AN64" i="2" s="1"/>
  <c r="X65" i="2"/>
  <c r="Y65" i="2" s="1"/>
  <c r="AN65" i="2" s="1"/>
  <c r="X66" i="2"/>
  <c r="Y66" i="2" s="1"/>
  <c r="AN66" i="2" s="1"/>
  <c r="X67" i="2"/>
  <c r="Y67" i="2" s="1"/>
  <c r="AN67" i="2" s="1"/>
  <c r="X68" i="2"/>
  <c r="Y68" i="2" s="1"/>
  <c r="AN68" i="2" s="1"/>
  <c r="X69" i="2"/>
  <c r="Y69" i="2" s="1"/>
  <c r="AN69" i="2" s="1"/>
  <c r="X70" i="2"/>
  <c r="Y70" i="2" s="1"/>
  <c r="AN70" i="2" s="1"/>
  <c r="X71" i="2"/>
  <c r="Y71" i="2" s="1"/>
  <c r="AN71" i="2" s="1"/>
  <c r="X72" i="2"/>
  <c r="Y72" i="2" s="1"/>
  <c r="AN72" i="2" s="1"/>
  <c r="X73" i="2"/>
  <c r="Y73" i="2" s="1"/>
  <c r="AN73" i="2" s="1"/>
  <c r="X74" i="2"/>
  <c r="Y74" i="2" s="1"/>
  <c r="AN74" i="2" s="1"/>
  <c r="X75" i="2"/>
  <c r="Y75" i="2" s="1"/>
  <c r="AN75" i="2" s="1"/>
  <c r="X76" i="2"/>
  <c r="Y76" i="2" s="1"/>
  <c r="AN76" i="2" s="1"/>
  <c r="X77" i="2"/>
  <c r="Y77" i="2" s="1"/>
  <c r="AN77" i="2" s="1"/>
  <c r="X78" i="2"/>
  <c r="Y78" i="2" s="1"/>
  <c r="AN78" i="2" s="1"/>
  <c r="X79" i="2"/>
  <c r="Y79" i="2" s="1"/>
  <c r="AN79" i="2" s="1"/>
  <c r="X80" i="2"/>
  <c r="Y80" i="2" s="1"/>
  <c r="AN80" i="2" s="1"/>
  <c r="X81" i="2"/>
  <c r="Y81" i="2" s="1"/>
  <c r="AN81" i="2" s="1"/>
  <c r="X82" i="2"/>
  <c r="Y82" i="2" s="1"/>
  <c r="AN82" i="2" s="1"/>
  <c r="X83" i="2"/>
  <c r="Y83" i="2" s="1"/>
  <c r="AN83" i="2" s="1"/>
  <c r="X84" i="2"/>
  <c r="Y84" i="2" s="1"/>
  <c r="AN84" i="2" s="1"/>
  <c r="X85" i="2"/>
  <c r="Y85" i="2" s="1"/>
  <c r="AN85" i="2" s="1"/>
  <c r="X86" i="2"/>
  <c r="Y86" i="2" s="1"/>
  <c r="AN86" i="2" s="1"/>
  <c r="X87" i="2"/>
  <c r="Y87" i="2" s="1"/>
  <c r="AN87" i="2" s="1"/>
  <c r="X88" i="2"/>
  <c r="Y88" i="2" s="1"/>
  <c r="AN88" i="2" s="1"/>
  <c r="X89" i="2"/>
  <c r="Y89" i="2" s="1"/>
  <c r="AN89" i="2" s="1"/>
  <c r="X90" i="2"/>
  <c r="Y90" i="2" s="1"/>
  <c r="AN90" i="2" s="1"/>
  <c r="X91" i="2"/>
  <c r="Y91" i="2" s="1"/>
  <c r="AN91" i="2" s="1"/>
  <c r="X92" i="2"/>
  <c r="Y92" i="2" s="1"/>
  <c r="AN92" i="2" s="1"/>
  <c r="X93" i="2"/>
  <c r="Y93" i="2" s="1"/>
  <c r="AN93" i="2" s="1"/>
  <c r="X94" i="2"/>
  <c r="Y94" i="2" s="1"/>
  <c r="AN94" i="2" s="1"/>
  <c r="X95" i="2"/>
  <c r="Y95" i="2" s="1"/>
  <c r="AN95" i="2" s="1"/>
  <c r="X96" i="2"/>
  <c r="Y96" i="2" s="1"/>
  <c r="AN96" i="2" s="1"/>
  <c r="X97" i="2"/>
  <c r="Y97" i="2" s="1"/>
  <c r="AN97" i="2" s="1"/>
  <c r="X98" i="2"/>
  <c r="Y98" i="2" s="1"/>
  <c r="AN98" i="2" s="1"/>
  <c r="X99" i="2"/>
  <c r="Y99" i="2" s="1"/>
  <c r="AN99" i="2" s="1"/>
  <c r="X100" i="2"/>
  <c r="Y100" i="2" s="1"/>
  <c r="AN100" i="2" s="1"/>
  <c r="X101" i="2"/>
  <c r="Y101" i="2" s="1"/>
  <c r="AN101" i="2" s="1"/>
  <c r="X102" i="2"/>
  <c r="Y102" i="2" s="1"/>
  <c r="AN102" i="2" s="1"/>
  <c r="X103" i="2"/>
  <c r="Y103" i="2" s="1"/>
  <c r="AN103" i="2" s="1"/>
  <c r="X104" i="2"/>
  <c r="Y104" i="2" s="1"/>
  <c r="AN104" i="2" s="1"/>
  <c r="X105" i="2"/>
  <c r="Y105" i="2" s="1"/>
  <c r="AN105" i="2" s="1"/>
  <c r="X106" i="2"/>
  <c r="Y106" i="2" s="1"/>
  <c r="AN106" i="2" s="1"/>
  <c r="X107" i="2"/>
  <c r="Y107" i="2" s="1"/>
  <c r="AN107" i="2" s="1"/>
  <c r="X108" i="2"/>
  <c r="Y108" i="2" s="1"/>
  <c r="AN108" i="2" s="1"/>
  <c r="X109" i="2"/>
  <c r="Y109" i="2" s="1"/>
  <c r="AN109" i="2" s="1"/>
  <c r="X110" i="2"/>
  <c r="Y110" i="2" s="1"/>
  <c r="AN110" i="2" s="1"/>
  <c r="X111" i="2"/>
  <c r="Y111" i="2" s="1"/>
  <c r="AN111" i="2" s="1"/>
  <c r="X112" i="2"/>
  <c r="Y112" i="2" s="1"/>
  <c r="AN112" i="2" s="1"/>
  <c r="X113" i="2"/>
  <c r="Y113" i="2" s="1"/>
  <c r="AN113" i="2" s="1"/>
  <c r="X114" i="2"/>
  <c r="Y114" i="2" s="1"/>
  <c r="AN114" i="2" s="1"/>
  <c r="X115" i="2"/>
  <c r="Y115" i="2" s="1"/>
  <c r="AN115" i="2" s="1"/>
  <c r="X116" i="2"/>
  <c r="Y116" i="2" s="1"/>
  <c r="AN116" i="2" s="1"/>
  <c r="X117" i="2"/>
  <c r="Y117" i="2" s="1"/>
  <c r="AN117" i="2" s="1"/>
  <c r="X118" i="2"/>
  <c r="Y118" i="2" s="1"/>
  <c r="AN118" i="2" s="1"/>
  <c r="X119" i="2"/>
  <c r="Y119" i="2" s="1"/>
  <c r="AN119" i="2" s="1"/>
  <c r="X120" i="2"/>
  <c r="Y120" i="2" s="1"/>
  <c r="AN120" i="2" s="1"/>
  <c r="X121" i="2"/>
  <c r="Y121" i="2" s="1"/>
  <c r="AN121" i="2" s="1"/>
  <c r="X122" i="2"/>
  <c r="Y122" i="2" s="1"/>
  <c r="AN122" i="2" s="1"/>
  <c r="X123" i="2"/>
  <c r="Y123" i="2" s="1"/>
  <c r="AN123" i="2" s="1"/>
  <c r="X124" i="2"/>
  <c r="Y124" i="2" s="1"/>
  <c r="AN124" i="2" s="1"/>
  <c r="X125" i="2"/>
  <c r="Y125" i="2" s="1"/>
  <c r="AN125" i="2" s="1"/>
  <c r="X126" i="2"/>
  <c r="Y126" i="2" s="1"/>
  <c r="AN126" i="2" s="1"/>
  <c r="X127" i="2"/>
  <c r="Y127" i="2" s="1"/>
  <c r="AN127" i="2" s="1"/>
  <c r="X128" i="2"/>
  <c r="Y128" i="2" s="1"/>
  <c r="AN128" i="2" s="1"/>
  <c r="X129" i="2"/>
  <c r="Y129" i="2" s="1"/>
  <c r="AN129" i="2" s="1"/>
  <c r="X130" i="2"/>
  <c r="Y130" i="2" s="1"/>
  <c r="AN130" i="2" s="1"/>
  <c r="X131" i="2"/>
  <c r="Y131" i="2" s="1"/>
  <c r="AN131" i="2" s="1"/>
  <c r="X132" i="2"/>
  <c r="Y132" i="2" s="1"/>
  <c r="AN132" i="2" s="1"/>
  <c r="X133" i="2"/>
  <c r="Y133" i="2" s="1"/>
  <c r="AN133" i="2" s="1"/>
  <c r="X134" i="2"/>
  <c r="Y134" i="2" s="1"/>
  <c r="AN134" i="2" s="1"/>
  <c r="X135" i="2"/>
  <c r="Y135" i="2" s="1"/>
  <c r="AN135" i="2" s="1"/>
  <c r="X136" i="2"/>
  <c r="Y136" i="2" s="1"/>
  <c r="AN136" i="2" s="1"/>
  <c r="X137" i="2"/>
  <c r="Y137" i="2" s="1"/>
  <c r="AN137" i="2" s="1"/>
  <c r="X138" i="2"/>
  <c r="Y138" i="2" s="1"/>
  <c r="AN138" i="2" s="1"/>
  <c r="X139" i="2"/>
  <c r="Y139" i="2" s="1"/>
  <c r="AN139" i="2" s="1"/>
  <c r="X140" i="2"/>
  <c r="Y140" i="2" s="1"/>
  <c r="AN140" i="2" s="1"/>
  <c r="X141" i="2"/>
  <c r="Y141" i="2" s="1"/>
  <c r="AN141" i="2" s="1"/>
  <c r="X142" i="2"/>
  <c r="Y142" i="2" s="1"/>
  <c r="AN142" i="2" s="1"/>
  <c r="X143" i="2"/>
  <c r="Y143" i="2" s="1"/>
  <c r="AN143" i="2" s="1"/>
  <c r="X144" i="2"/>
  <c r="Y144" i="2" s="1"/>
  <c r="AN144" i="2" s="1"/>
  <c r="X145" i="2"/>
  <c r="Y145" i="2" s="1"/>
  <c r="AN145" i="2" s="1"/>
  <c r="X146" i="2"/>
  <c r="Y146" i="2" s="1"/>
  <c r="AN146" i="2" s="1"/>
  <c r="X147" i="2"/>
  <c r="Y147" i="2" s="1"/>
  <c r="AN147" i="2" s="1"/>
  <c r="X148" i="2"/>
  <c r="Y148" i="2" s="1"/>
  <c r="AN148" i="2" s="1"/>
  <c r="X149" i="2"/>
  <c r="Y149" i="2" s="1"/>
  <c r="AN149" i="2" s="1"/>
  <c r="X150" i="2"/>
  <c r="Y150" i="2" s="1"/>
  <c r="AN150" i="2" s="1"/>
  <c r="X151" i="2"/>
  <c r="Y151" i="2" s="1"/>
  <c r="AN151" i="2" s="1"/>
  <c r="X152" i="2"/>
  <c r="Y152" i="2" s="1"/>
  <c r="AN152" i="2" s="1"/>
  <c r="X153" i="2"/>
  <c r="Y153" i="2" s="1"/>
  <c r="AN153" i="2" s="1"/>
  <c r="X154" i="2"/>
  <c r="Y154" i="2" s="1"/>
  <c r="AN154" i="2" s="1"/>
  <c r="X155" i="2"/>
  <c r="Y155" i="2" s="1"/>
  <c r="AN155" i="2" s="1"/>
  <c r="X156" i="2"/>
  <c r="Y156" i="2" s="1"/>
  <c r="AN156" i="2" s="1"/>
  <c r="X157" i="2"/>
  <c r="Y157" i="2" s="1"/>
  <c r="AN157" i="2" s="1"/>
  <c r="X158" i="2"/>
  <c r="Y158" i="2" s="1"/>
  <c r="AN158" i="2" s="1"/>
  <c r="X159" i="2"/>
  <c r="Y159" i="2" s="1"/>
  <c r="AN159" i="2" s="1"/>
  <c r="X160" i="2"/>
  <c r="Y160" i="2" s="1"/>
  <c r="AN160" i="2" s="1"/>
  <c r="X161" i="2"/>
  <c r="Y161" i="2" s="1"/>
  <c r="AN161" i="2" s="1"/>
  <c r="X162" i="2"/>
  <c r="Y162" i="2" s="1"/>
  <c r="AN162" i="2" s="1"/>
  <c r="X163" i="2"/>
  <c r="Y163" i="2" s="1"/>
  <c r="AN163" i="2" s="1"/>
  <c r="X164" i="2"/>
  <c r="Y164" i="2" s="1"/>
  <c r="AN164" i="2" s="1"/>
  <c r="X165" i="2"/>
  <c r="Y165" i="2" s="1"/>
  <c r="AN165" i="2" s="1"/>
  <c r="X166" i="2"/>
  <c r="Y166" i="2" s="1"/>
  <c r="AN166" i="2" s="1"/>
  <c r="X167" i="2"/>
  <c r="Y167" i="2" s="1"/>
  <c r="AN167" i="2" s="1"/>
  <c r="X168" i="2"/>
  <c r="Y168" i="2" s="1"/>
  <c r="AN168" i="2" s="1"/>
  <c r="X169" i="2"/>
  <c r="Y169" i="2" s="1"/>
  <c r="AN169" i="2" s="1"/>
  <c r="X170" i="2"/>
  <c r="Y170" i="2" s="1"/>
  <c r="AN170" i="2" s="1"/>
  <c r="X171" i="2"/>
  <c r="Y171" i="2" s="1"/>
  <c r="AN171" i="2" s="1"/>
  <c r="X172" i="2"/>
  <c r="Y172" i="2" s="1"/>
  <c r="AN172" i="2" s="1"/>
  <c r="X173" i="2"/>
  <c r="Y173" i="2" s="1"/>
  <c r="AN173" i="2" s="1"/>
  <c r="X174" i="2"/>
  <c r="Y174" i="2" s="1"/>
  <c r="AN174" i="2" s="1"/>
  <c r="X175" i="2"/>
  <c r="Y175" i="2" s="1"/>
  <c r="AN175" i="2" s="1"/>
  <c r="X176" i="2"/>
  <c r="Y176" i="2" s="1"/>
  <c r="AN176" i="2" s="1"/>
  <c r="X177" i="2"/>
  <c r="Y177" i="2" s="1"/>
  <c r="AN177" i="2" s="1"/>
  <c r="X178" i="2"/>
  <c r="Y178" i="2" s="1"/>
  <c r="AN178" i="2" s="1"/>
  <c r="X179" i="2"/>
  <c r="Y179" i="2" s="1"/>
  <c r="AN179" i="2" s="1"/>
  <c r="X180" i="2"/>
  <c r="Y180" i="2" s="1"/>
  <c r="AN180" i="2" s="1"/>
  <c r="X181" i="2"/>
  <c r="Y181" i="2" s="1"/>
  <c r="AN181" i="2" s="1"/>
  <c r="X182" i="2"/>
  <c r="Y182" i="2" s="1"/>
  <c r="AN182" i="2" s="1"/>
  <c r="X183" i="2"/>
  <c r="Y183" i="2" s="1"/>
  <c r="AN183" i="2" s="1"/>
  <c r="X184" i="2"/>
  <c r="Y184" i="2" s="1"/>
  <c r="AN184" i="2" s="1"/>
  <c r="X185" i="2"/>
  <c r="Y185" i="2" s="1"/>
  <c r="AN185" i="2" s="1"/>
  <c r="X186" i="2"/>
  <c r="Y186" i="2" s="1"/>
  <c r="AN186" i="2" s="1"/>
  <c r="X187" i="2"/>
  <c r="Y187" i="2" s="1"/>
  <c r="AN187" i="2" s="1"/>
  <c r="X188" i="2"/>
  <c r="Y188" i="2" s="1"/>
  <c r="AN188" i="2" s="1"/>
  <c r="X189" i="2"/>
  <c r="Y189" i="2" s="1"/>
  <c r="AN189" i="2" s="1"/>
  <c r="X190" i="2"/>
  <c r="Y190" i="2" s="1"/>
  <c r="AN190" i="2" s="1"/>
  <c r="X191" i="2"/>
  <c r="Y191" i="2" s="1"/>
  <c r="AN191" i="2" s="1"/>
  <c r="X192" i="2"/>
  <c r="Y192" i="2" s="1"/>
  <c r="AN192" i="2" s="1"/>
  <c r="X193" i="2"/>
  <c r="Y193" i="2" s="1"/>
  <c r="AN193" i="2" s="1"/>
  <c r="X194" i="2"/>
  <c r="Y194" i="2" s="1"/>
  <c r="AN194" i="2" s="1"/>
  <c r="X195" i="2"/>
  <c r="Y195" i="2" s="1"/>
  <c r="AN195" i="2" s="1"/>
  <c r="X196" i="2"/>
  <c r="Y196" i="2" s="1"/>
  <c r="AN196" i="2" s="1"/>
  <c r="X197" i="2"/>
  <c r="Y197" i="2" s="1"/>
  <c r="AN197" i="2" s="1"/>
  <c r="X198" i="2"/>
  <c r="Y198" i="2" s="1"/>
  <c r="AN198" i="2" s="1"/>
  <c r="X199" i="2"/>
  <c r="Y199" i="2" s="1"/>
  <c r="AN199" i="2" s="1"/>
  <c r="X200" i="2"/>
  <c r="Y200" i="2" s="1"/>
  <c r="AN200" i="2" s="1"/>
  <c r="X201" i="2"/>
  <c r="Y201" i="2" s="1"/>
  <c r="AN201" i="2" s="1"/>
  <c r="X202" i="2"/>
  <c r="Y202" i="2" s="1"/>
  <c r="AN202" i="2" s="1"/>
  <c r="X203" i="2"/>
  <c r="Y203" i="2" s="1"/>
  <c r="AN203" i="2" s="1"/>
  <c r="X204" i="2"/>
  <c r="Y204" i="2" s="1"/>
  <c r="AN204" i="2" s="1"/>
  <c r="X205" i="2"/>
  <c r="Y205" i="2" s="1"/>
  <c r="AN205" i="2" s="1"/>
  <c r="X206" i="2"/>
  <c r="Y206" i="2" s="1"/>
  <c r="AN206" i="2" s="1"/>
  <c r="X207" i="2"/>
  <c r="Y207" i="2" s="1"/>
  <c r="AN207" i="2" s="1"/>
  <c r="X208" i="2"/>
  <c r="Y208" i="2" s="1"/>
  <c r="AN208" i="2" s="1"/>
  <c r="X209" i="2"/>
  <c r="Y209" i="2" s="1"/>
  <c r="AN209" i="2" s="1"/>
  <c r="X210" i="2"/>
  <c r="Y210" i="2" s="1"/>
  <c r="AN210" i="2" s="1"/>
  <c r="X211" i="2"/>
  <c r="Y211" i="2" s="1"/>
  <c r="AN211" i="2" s="1"/>
  <c r="X212" i="2"/>
  <c r="Y212" i="2" s="1"/>
  <c r="AN212" i="2" s="1"/>
  <c r="X213" i="2"/>
  <c r="Y213" i="2" s="1"/>
  <c r="AN213" i="2" s="1"/>
  <c r="X214" i="2"/>
  <c r="Y214" i="2" s="1"/>
  <c r="AN214" i="2" s="1"/>
  <c r="X215" i="2"/>
  <c r="Y215" i="2" s="1"/>
  <c r="AN215" i="2" s="1"/>
  <c r="X216" i="2"/>
  <c r="Y216" i="2" s="1"/>
  <c r="AN216" i="2" s="1"/>
  <c r="X217" i="2"/>
  <c r="Y217" i="2" s="1"/>
  <c r="AN217" i="2" s="1"/>
  <c r="X218" i="2"/>
  <c r="Y218" i="2" s="1"/>
  <c r="AN218" i="2" s="1"/>
  <c r="X219" i="2"/>
  <c r="Y219" i="2" s="1"/>
  <c r="AN219" i="2" s="1"/>
  <c r="X220" i="2"/>
  <c r="Y220" i="2" s="1"/>
  <c r="AN220" i="2" s="1"/>
  <c r="X221" i="2"/>
  <c r="Y221" i="2" s="1"/>
  <c r="AN221" i="2" s="1"/>
  <c r="X222" i="2"/>
  <c r="Y222" i="2" s="1"/>
  <c r="AN222" i="2" s="1"/>
  <c r="X223" i="2"/>
  <c r="Y223" i="2" s="1"/>
  <c r="AN223" i="2" s="1"/>
  <c r="X224" i="2"/>
  <c r="Y224" i="2" s="1"/>
  <c r="AN224" i="2" s="1"/>
  <c r="X225" i="2"/>
  <c r="Y225" i="2" s="1"/>
  <c r="AN225" i="2" s="1"/>
  <c r="X226" i="2"/>
  <c r="Y226" i="2" s="1"/>
  <c r="AN226" i="2" s="1"/>
  <c r="X227" i="2"/>
  <c r="Y227" i="2" s="1"/>
  <c r="AN227" i="2" s="1"/>
  <c r="X228" i="2"/>
  <c r="Y228" i="2" s="1"/>
  <c r="AN228" i="2" s="1"/>
  <c r="X229" i="2"/>
  <c r="Y229" i="2" s="1"/>
  <c r="AN229" i="2" s="1"/>
  <c r="X230" i="2"/>
  <c r="Y230" i="2" s="1"/>
  <c r="AN230" i="2" s="1"/>
  <c r="X231" i="2"/>
  <c r="Y231" i="2" s="1"/>
  <c r="AN231" i="2" s="1"/>
  <c r="X232" i="2"/>
  <c r="Y232" i="2" s="1"/>
  <c r="AN232" i="2" s="1"/>
  <c r="X233" i="2"/>
  <c r="Y233" i="2" s="1"/>
  <c r="AN233" i="2" s="1"/>
  <c r="X234" i="2"/>
  <c r="Y234" i="2" s="1"/>
  <c r="AN234" i="2" s="1"/>
  <c r="X235" i="2"/>
  <c r="Y235" i="2" s="1"/>
  <c r="AN235" i="2" s="1"/>
  <c r="X236" i="2"/>
  <c r="Y236" i="2" s="1"/>
  <c r="AN236" i="2" s="1"/>
  <c r="X237" i="2"/>
  <c r="Y237" i="2" s="1"/>
  <c r="AN237" i="2" s="1"/>
  <c r="X238" i="2"/>
  <c r="Y238" i="2" s="1"/>
  <c r="AN238" i="2" s="1"/>
  <c r="X239" i="2"/>
  <c r="Y239" i="2" s="1"/>
  <c r="AN239" i="2" s="1"/>
  <c r="X240" i="2"/>
  <c r="Y240" i="2" s="1"/>
  <c r="AN240" i="2" s="1"/>
  <c r="X241" i="2"/>
  <c r="Y241" i="2" s="1"/>
  <c r="AN241" i="2" s="1"/>
  <c r="X242" i="2"/>
  <c r="Y242" i="2" s="1"/>
  <c r="AN242" i="2" s="1"/>
  <c r="X243" i="2"/>
  <c r="Y243" i="2" s="1"/>
  <c r="AN243" i="2" s="1"/>
  <c r="X244" i="2"/>
  <c r="Y244" i="2" s="1"/>
  <c r="AN244" i="2" s="1"/>
  <c r="X245" i="2"/>
  <c r="Y245" i="2" s="1"/>
  <c r="AN245" i="2" s="1"/>
  <c r="X246" i="2"/>
  <c r="Y246" i="2" s="1"/>
  <c r="AN246" i="2" s="1"/>
  <c r="X247" i="2"/>
  <c r="Y247" i="2" s="1"/>
  <c r="AN247" i="2" s="1"/>
  <c r="X248" i="2"/>
  <c r="Y248" i="2" s="1"/>
  <c r="AN248" i="2" s="1"/>
  <c r="X249" i="2"/>
  <c r="Y249" i="2" s="1"/>
  <c r="AN249" i="2" s="1"/>
  <c r="X250" i="2"/>
  <c r="Y250" i="2" s="1"/>
  <c r="AN250" i="2" s="1"/>
  <c r="X251" i="2"/>
  <c r="Y251" i="2" s="1"/>
  <c r="AN251" i="2" s="1"/>
  <c r="X252" i="2"/>
  <c r="Y252" i="2" s="1"/>
  <c r="AN252" i="2" s="1"/>
  <c r="X253" i="2"/>
  <c r="Y253" i="2" s="1"/>
  <c r="AN253" i="2" s="1"/>
  <c r="X254" i="2"/>
  <c r="Y254" i="2" s="1"/>
  <c r="AN254" i="2" s="1"/>
  <c r="X255" i="2"/>
  <c r="Y255" i="2" s="1"/>
  <c r="AN255" i="2" s="1"/>
  <c r="X256" i="2"/>
  <c r="Y256" i="2" s="1"/>
  <c r="AN256" i="2" s="1"/>
  <c r="X257" i="2"/>
  <c r="Y257" i="2" s="1"/>
  <c r="AN257" i="2" s="1"/>
  <c r="X258" i="2"/>
  <c r="Y258" i="2" s="1"/>
  <c r="AN258" i="2" s="1"/>
  <c r="X259" i="2"/>
  <c r="Y259" i="2" s="1"/>
  <c r="AN259" i="2" s="1"/>
  <c r="X260" i="2"/>
  <c r="Y260" i="2" s="1"/>
  <c r="AN260" i="2" s="1"/>
  <c r="X261" i="2"/>
  <c r="Y261" i="2" s="1"/>
  <c r="AN261" i="2" s="1"/>
  <c r="X262" i="2"/>
  <c r="Y262" i="2" s="1"/>
  <c r="AN262" i="2" s="1"/>
  <c r="X263" i="2"/>
  <c r="Y263" i="2" s="1"/>
  <c r="AN263" i="2" s="1"/>
  <c r="X264" i="2"/>
  <c r="Y264" i="2" s="1"/>
  <c r="AN264" i="2" s="1"/>
  <c r="X265" i="2"/>
  <c r="Y265" i="2" s="1"/>
  <c r="AN265" i="2" s="1"/>
  <c r="X266" i="2"/>
  <c r="Y266" i="2" s="1"/>
  <c r="AN266" i="2" s="1"/>
  <c r="X267" i="2"/>
  <c r="Y267" i="2" s="1"/>
  <c r="AN267" i="2" s="1"/>
  <c r="X268" i="2"/>
  <c r="Y268" i="2" s="1"/>
  <c r="AN268" i="2" s="1"/>
  <c r="X269" i="2"/>
  <c r="Y269" i="2" s="1"/>
  <c r="AN269" i="2" s="1"/>
  <c r="X270" i="2"/>
  <c r="Y270" i="2" s="1"/>
  <c r="AN270" i="2" s="1"/>
  <c r="X271" i="2"/>
  <c r="Y271" i="2" s="1"/>
  <c r="AN271" i="2" s="1"/>
  <c r="X272" i="2"/>
  <c r="Y272" i="2" s="1"/>
  <c r="AN272" i="2" s="1"/>
  <c r="X273" i="2"/>
  <c r="Y273" i="2" s="1"/>
  <c r="AN273" i="2" s="1"/>
  <c r="X274" i="2"/>
  <c r="Y274" i="2" s="1"/>
  <c r="AN274" i="2" s="1"/>
  <c r="X275" i="2"/>
  <c r="Y275" i="2" s="1"/>
  <c r="AN275" i="2" s="1"/>
  <c r="X276" i="2"/>
  <c r="Y276" i="2" s="1"/>
  <c r="AN276" i="2" s="1"/>
  <c r="X277" i="2"/>
  <c r="Y277" i="2" s="1"/>
  <c r="AN277" i="2" s="1"/>
  <c r="X278" i="2"/>
  <c r="Y278" i="2" s="1"/>
  <c r="AN278" i="2" s="1"/>
  <c r="X279" i="2"/>
  <c r="Y279" i="2" s="1"/>
  <c r="AN279" i="2" s="1"/>
  <c r="S16" i="2"/>
  <c r="Q16" i="2"/>
  <c r="M16" i="2"/>
  <c r="AN16" i="2" l="1"/>
  <c r="K279" i="2"/>
  <c r="AS279" i="2"/>
  <c r="AR23" i="2"/>
  <c r="AR24" i="2" s="1"/>
  <c r="AR25" i="2" s="1"/>
  <c r="AR26" i="2" s="1"/>
  <c r="AR27" i="2" s="1"/>
  <c r="AR28" i="2" s="1"/>
  <c r="AR29" i="2" s="1"/>
  <c r="AR30" i="2" s="1"/>
  <c r="AR31" i="2" s="1"/>
  <c r="AR32" i="2" s="1"/>
  <c r="AR33" i="2" s="1"/>
  <c r="AR34" i="2" s="1"/>
  <c r="AR35" i="2" s="1"/>
  <c r="AR36" i="2" s="1"/>
  <c r="AR37" i="2" s="1"/>
  <c r="AR38" i="2" s="1"/>
  <c r="AR39" i="2" s="1"/>
  <c r="AR40" i="2" s="1"/>
  <c r="AR41" i="2" s="1"/>
  <c r="AR42" i="2" s="1"/>
  <c r="AR43" i="2" s="1"/>
  <c r="AR44" i="2" s="1"/>
  <c r="AR45" i="2" s="1"/>
  <c r="AR46" i="2" s="1"/>
  <c r="AR47" i="2" s="1"/>
  <c r="AR48" i="2" s="1"/>
  <c r="AR49" i="2" s="1"/>
  <c r="AR50" i="2" s="1"/>
  <c r="AR51" i="2" s="1"/>
  <c r="AR52" i="2" s="1"/>
  <c r="AR53" i="2" s="1"/>
  <c r="AR54" i="2" s="1"/>
  <c r="AR55" i="2" s="1"/>
  <c r="AR56" i="2" s="1"/>
  <c r="AR57" i="2" s="1"/>
  <c r="AR58" i="2" s="1"/>
  <c r="AR59" i="2" s="1"/>
  <c r="AR60" i="2" s="1"/>
  <c r="AR61" i="2" s="1"/>
  <c r="AR62" i="2" s="1"/>
  <c r="AR63" i="2" s="1"/>
  <c r="AR64" i="2" s="1"/>
  <c r="AR65" i="2" s="1"/>
  <c r="AR66" i="2" s="1"/>
  <c r="AR67" i="2" s="1"/>
  <c r="AR68" i="2" s="1"/>
  <c r="AR69" i="2" s="1"/>
  <c r="AR70" i="2" s="1"/>
  <c r="AR71" i="2" s="1"/>
  <c r="AR72" i="2" s="1"/>
  <c r="AR73" i="2" s="1"/>
  <c r="AR74" i="2" s="1"/>
  <c r="AR75" i="2" s="1"/>
  <c r="AR76" i="2" s="1"/>
  <c r="AR77" i="2" s="1"/>
  <c r="AR78" i="2" s="1"/>
  <c r="AR79" i="2" s="1"/>
  <c r="AR80" i="2" s="1"/>
  <c r="AR81" i="2" s="1"/>
  <c r="AR82" i="2" s="1"/>
  <c r="AR83" i="2" s="1"/>
  <c r="AR84" i="2" s="1"/>
  <c r="AR85" i="2" s="1"/>
  <c r="AR86" i="2" s="1"/>
  <c r="AR87" i="2" s="1"/>
  <c r="AR88" i="2" s="1"/>
  <c r="AR89" i="2" s="1"/>
  <c r="AR90" i="2" s="1"/>
  <c r="AR91" i="2" s="1"/>
  <c r="AR92" i="2" s="1"/>
  <c r="AR93" i="2" s="1"/>
  <c r="AR94" i="2" s="1"/>
  <c r="AR95" i="2" s="1"/>
  <c r="AR96" i="2" s="1"/>
  <c r="AR97" i="2" s="1"/>
  <c r="AR98" i="2" s="1"/>
  <c r="AR99" i="2" s="1"/>
  <c r="AR100" i="2" s="1"/>
  <c r="AR101" i="2" s="1"/>
  <c r="AR102" i="2" s="1"/>
  <c r="AR103" i="2" s="1"/>
  <c r="AR104" i="2" s="1"/>
  <c r="AR105" i="2" s="1"/>
  <c r="AR106" i="2" s="1"/>
  <c r="AR107" i="2" s="1"/>
  <c r="AR108" i="2" s="1"/>
  <c r="AR109" i="2" s="1"/>
  <c r="AR110" i="2" s="1"/>
  <c r="AR111" i="2" s="1"/>
  <c r="AR112" i="2" s="1"/>
  <c r="AR113" i="2" s="1"/>
  <c r="AR114" i="2" s="1"/>
  <c r="AR115" i="2" s="1"/>
  <c r="AR116" i="2" s="1"/>
  <c r="AR117" i="2" s="1"/>
  <c r="AR118" i="2" s="1"/>
  <c r="AR119" i="2" s="1"/>
  <c r="AR120" i="2" s="1"/>
  <c r="AR121" i="2" s="1"/>
  <c r="AR122" i="2" s="1"/>
  <c r="AR123" i="2" s="1"/>
  <c r="AR124" i="2" s="1"/>
  <c r="AR125" i="2" s="1"/>
  <c r="AR126" i="2" s="1"/>
  <c r="AR127" i="2" s="1"/>
  <c r="AR128" i="2" s="1"/>
  <c r="AR129" i="2" s="1"/>
  <c r="AR130" i="2" s="1"/>
  <c r="AR131" i="2" s="1"/>
  <c r="AR132" i="2" s="1"/>
  <c r="AR133" i="2" s="1"/>
  <c r="AR134" i="2" s="1"/>
  <c r="AR135" i="2" s="1"/>
  <c r="AR136" i="2" s="1"/>
  <c r="AR137" i="2" s="1"/>
  <c r="AR138" i="2" s="1"/>
  <c r="AR139" i="2" s="1"/>
  <c r="AR140" i="2" s="1"/>
  <c r="AR141" i="2" s="1"/>
  <c r="AR142" i="2" s="1"/>
  <c r="AR143" i="2" s="1"/>
  <c r="AR144" i="2" s="1"/>
  <c r="AR145" i="2" s="1"/>
  <c r="AR146" i="2" s="1"/>
  <c r="AR147" i="2" s="1"/>
  <c r="AR148" i="2" s="1"/>
  <c r="AR149" i="2" s="1"/>
  <c r="AR150" i="2" s="1"/>
  <c r="AR151" i="2" s="1"/>
  <c r="AR152" i="2" s="1"/>
  <c r="AR153" i="2" s="1"/>
  <c r="AR154" i="2" s="1"/>
  <c r="AR155" i="2" s="1"/>
  <c r="AR156" i="2" s="1"/>
  <c r="AR157" i="2" s="1"/>
  <c r="AR158" i="2" s="1"/>
  <c r="AR159" i="2" s="1"/>
  <c r="AR160" i="2" s="1"/>
  <c r="AR161" i="2" s="1"/>
  <c r="AR162" i="2" s="1"/>
  <c r="AR163" i="2" s="1"/>
  <c r="AR164" i="2" s="1"/>
  <c r="AR165" i="2" s="1"/>
  <c r="AR166" i="2" s="1"/>
  <c r="AR167" i="2" s="1"/>
  <c r="AR168" i="2" s="1"/>
  <c r="AR169" i="2" s="1"/>
  <c r="AR170" i="2" s="1"/>
  <c r="AR171" i="2" s="1"/>
  <c r="AR172" i="2" s="1"/>
  <c r="AR173" i="2" s="1"/>
  <c r="AR174" i="2" s="1"/>
  <c r="AR175" i="2" s="1"/>
  <c r="AR176" i="2" s="1"/>
  <c r="AR177" i="2" s="1"/>
  <c r="AR178" i="2" s="1"/>
  <c r="AR179" i="2" s="1"/>
  <c r="AR180" i="2" s="1"/>
  <c r="AR181" i="2" s="1"/>
  <c r="AR182" i="2" s="1"/>
  <c r="AR183" i="2" s="1"/>
  <c r="AR184" i="2" s="1"/>
  <c r="AR185" i="2" s="1"/>
  <c r="AR186" i="2" s="1"/>
  <c r="AR187" i="2" s="1"/>
  <c r="AR188" i="2" s="1"/>
  <c r="AR189" i="2" s="1"/>
  <c r="AR190" i="2" s="1"/>
  <c r="AR191" i="2" s="1"/>
  <c r="AR192" i="2" s="1"/>
  <c r="AR193" i="2" s="1"/>
  <c r="AR194" i="2" s="1"/>
  <c r="AR195" i="2" s="1"/>
  <c r="AR196" i="2" s="1"/>
  <c r="AR197" i="2" s="1"/>
  <c r="AR198" i="2" s="1"/>
  <c r="AR199" i="2" s="1"/>
  <c r="AR200" i="2" s="1"/>
  <c r="AR201" i="2" s="1"/>
  <c r="AR202" i="2" s="1"/>
  <c r="AR203" i="2" s="1"/>
  <c r="AR204" i="2" s="1"/>
  <c r="AR205" i="2" s="1"/>
  <c r="AR206" i="2" s="1"/>
  <c r="AR207" i="2" s="1"/>
  <c r="AR208" i="2" s="1"/>
  <c r="AR209" i="2" s="1"/>
  <c r="AR210" i="2" s="1"/>
  <c r="AR211" i="2" s="1"/>
  <c r="AR212" i="2" s="1"/>
  <c r="AR213" i="2" s="1"/>
  <c r="AR214" i="2" s="1"/>
  <c r="AR215" i="2" s="1"/>
  <c r="AR216" i="2" s="1"/>
  <c r="AR217" i="2" s="1"/>
  <c r="AR218" i="2" s="1"/>
  <c r="AR219" i="2" s="1"/>
  <c r="AR220" i="2" s="1"/>
  <c r="AR221" i="2" s="1"/>
  <c r="AR222" i="2" s="1"/>
  <c r="AR223" i="2" s="1"/>
  <c r="AR224" i="2" s="1"/>
  <c r="AR225" i="2" s="1"/>
  <c r="AR226" i="2" s="1"/>
  <c r="AR227" i="2" s="1"/>
  <c r="AR228" i="2" s="1"/>
  <c r="AR229" i="2" s="1"/>
  <c r="AR230" i="2" s="1"/>
  <c r="AR231" i="2" s="1"/>
  <c r="AR232" i="2" s="1"/>
  <c r="AR233" i="2" s="1"/>
  <c r="AR234" i="2" s="1"/>
  <c r="AR235" i="2" s="1"/>
  <c r="AR236" i="2" s="1"/>
  <c r="AR237" i="2" s="1"/>
  <c r="AR238" i="2" s="1"/>
  <c r="AR239" i="2" s="1"/>
  <c r="AR240" i="2" s="1"/>
  <c r="AR241" i="2" s="1"/>
  <c r="AR242" i="2" s="1"/>
  <c r="AR243" i="2" s="1"/>
  <c r="AR244" i="2" s="1"/>
  <c r="AR245" i="2" s="1"/>
  <c r="AR246" i="2" s="1"/>
  <c r="AR247" i="2" s="1"/>
  <c r="AR248" i="2" s="1"/>
  <c r="AR249" i="2" s="1"/>
  <c r="AR250" i="2" s="1"/>
  <c r="AR251" i="2" s="1"/>
  <c r="AR252" i="2" s="1"/>
  <c r="AR253" i="2" s="1"/>
  <c r="AR254" i="2" s="1"/>
  <c r="AR255" i="2" s="1"/>
  <c r="AR256" i="2" s="1"/>
  <c r="AR257" i="2" s="1"/>
  <c r="AR258" i="2" s="1"/>
  <c r="AR259" i="2" s="1"/>
  <c r="AR260" i="2" s="1"/>
  <c r="AR261" i="2" s="1"/>
  <c r="AR262" i="2" s="1"/>
  <c r="AR263" i="2" s="1"/>
  <c r="AR264" i="2" s="1"/>
  <c r="AR265" i="2" s="1"/>
  <c r="AR266" i="2" s="1"/>
  <c r="AR267" i="2" s="1"/>
  <c r="AR268" i="2" s="1"/>
  <c r="AR269" i="2" s="1"/>
  <c r="AR270" i="2" s="1"/>
  <c r="AR271" i="2" s="1"/>
  <c r="AR272" i="2" s="1"/>
  <c r="AR273" i="2" s="1"/>
  <c r="AR274" i="2" s="1"/>
  <c r="AR275" i="2" s="1"/>
  <c r="AR276" i="2" s="1"/>
  <c r="AR277" i="2" s="1"/>
  <c r="AR278" i="2" s="1"/>
  <c r="AR279" i="2" s="1"/>
  <c r="Y13" i="2" l="1"/>
  <c r="Z13" i="2"/>
  <c r="K17" i="2" l="1"/>
  <c r="K18"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AS73" i="2" l="1"/>
  <c r="AS100" i="2" l="1"/>
  <c r="AS87" i="2"/>
  <c r="AS232" i="2"/>
  <c r="AS202" i="2"/>
  <c r="AS184" i="2"/>
  <c r="AS182" i="2"/>
  <c r="AS156" i="2"/>
  <c r="AS154" i="2"/>
  <c r="AS145" i="2"/>
  <c r="AS131" i="2"/>
  <c r="AS128" i="2"/>
  <c r="AS120" i="2"/>
  <c r="AS107" i="2"/>
  <c r="AS83" i="2"/>
  <c r="AS80" i="2"/>
  <c r="AS25" i="2"/>
  <c r="AS56" i="2"/>
  <c r="AS201" i="2"/>
  <c r="AS176" i="2"/>
  <c r="AS76" i="2"/>
  <c r="AS28" i="2"/>
  <c r="AS29" i="2"/>
  <c r="AS30" i="2"/>
  <c r="AS34" i="2"/>
  <c r="AS35" i="2"/>
  <c r="AS38" i="2"/>
  <c r="AS42" i="2"/>
  <c r="AS47" i="2"/>
  <c r="AS48" i="2"/>
  <c r="AS54" i="2"/>
  <c r="AS46" i="2"/>
  <c r="AS58" i="2"/>
  <c r="AS59" i="2"/>
  <c r="AS60" i="2"/>
  <c r="AS64" i="2"/>
  <c r="AS65" i="2"/>
  <c r="AS66" i="2"/>
  <c r="AS67" i="2"/>
  <c r="AS68" i="2"/>
  <c r="AS74" i="2"/>
  <c r="AS79" i="2"/>
  <c r="AS81" i="2"/>
  <c r="AS82" i="2"/>
  <c r="AS90" i="2"/>
  <c r="AS45" i="2"/>
  <c r="AS97" i="2"/>
  <c r="AS86" i="2"/>
  <c r="AS104" i="2"/>
  <c r="AS210" i="2"/>
  <c r="AS105" i="2"/>
  <c r="AS109" i="2"/>
  <c r="AS114" i="2"/>
  <c r="AS116" i="2"/>
  <c r="AS117" i="2"/>
  <c r="AS118" i="2"/>
  <c r="AS119" i="2"/>
  <c r="AS122" i="2"/>
  <c r="AS123" i="2"/>
  <c r="AS125" i="2"/>
  <c r="AS127" i="2"/>
  <c r="AS126" i="2"/>
  <c r="AS134" i="2"/>
  <c r="AS170" i="2"/>
  <c r="AS146" i="2"/>
  <c r="AS149" i="2"/>
  <c r="AS153" i="2"/>
  <c r="AS147" i="2"/>
  <c r="AS158" i="2"/>
  <c r="AS165" i="2"/>
  <c r="AS169" i="2"/>
  <c r="AS172" i="2"/>
  <c r="AS173" i="2"/>
  <c r="AS178" i="2"/>
  <c r="AS179" i="2"/>
  <c r="AS186" i="2"/>
  <c r="AS188" i="2"/>
  <c r="AS190" i="2"/>
  <c r="AS192" i="2"/>
  <c r="AS194" i="2"/>
  <c r="AS195" i="2"/>
  <c r="AS196" i="2"/>
  <c r="AS197" i="2"/>
  <c r="AS198" i="2"/>
  <c r="AS203" i="2"/>
  <c r="AS208" i="2"/>
  <c r="AS217" i="2"/>
  <c r="AS220" i="2"/>
  <c r="AS221" i="2"/>
  <c r="AS227" i="2"/>
  <c r="AS228" i="2"/>
  <c r="AS229" i="2"/>
  <c r="AS234" i="2"/>
  <c r="AS236" i="2"/>
  <c r="AS237" i="2"/>
  <c r="AS238" i="2"/>
  <c r="AS239" i="2"/>
  <c r="AS240" i="2"/>
  <c r="AS241" i="2"/>
  <c r="AS242" i="2"/>
  <c r="AS243" i="2"/>
  <c r="AS244" i="2"/>
  <c r="AS245" i="2"/>
  <c r="AS246" i="2"/>
  <c r="AS247" i="2"/>
  <c r="AS248" i="2"/>
  <c r="AS249" i="2"/>
  <c r="AS250" i="2"/>
  <c r="AS251" i="2"/>
  <c r="AS235"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88" i="2"/>
  <c r="AS103" i="2"/>
  <c r="AS92" i="2"/>
  <c r="AS41" i="2"/>
  <c r="AS31" i="2"/>
  <c r="G15" i="6"/>
  <c r="G14" i="6"/>
  <c r="G13" i="6"/>
  <c r="G12" i="6"/>
  <c r="G11" i="6"/>
  <c r="G7" i="6"/>
  <c r="AS183" i="2"/>
  <c r="AS161" i="2"/>
  <c r="G3" i="6"/>
  <c r="G5" i="6"/>
  <c r="G10" i="6"/>
  <c r="AS211" i="2"/>
  <c r="AS225" i="2"/>
  <c r="AS224" i="2"/>
  <c r="AS181" i="2"/>
  <c r="AS222" i="2"/>
  <c r="AS218" i="2"/>
  <c r="AS171" i="2"/>
  <c r="AS167" i="2"/>
  <c r="AS138" i="2"/>
  <c r="AS95" i="2"/>
  <c r="AS102" i="2"/>
  <c r="AS78" i="2"/>
  <c r="AS75" i="2"/>
  <c r="AS189" i="2"/>
  <c r="AS216" i="2"/>
  <c r="AS162" i="2"/>
  <c r="AS155" i="2"/>
  <c r="AS164" i="2"/>
  <c r="AS106" i="2"/>
  <c r="AS174" i="2"/>
  <c r="K16" i="2"/>
  <c r="Q13" i="2"/>
  <c r="M13" i="2"/>
  <c r="N13" i="2"/>
  <c r="O13" i="2"/>
  <c r="AD13" i="2"/>
  <c r="AC13" i="2"/>
  <c r="AB13" i="2"/>
  <c r="AA13" i="2"/>
  <c r="X13" i="2"/>
  <c r="W13" i="2"/>
  <c r="V13" i="2"/>
  <c r="U13" i="2"/>
  <c r="T13" i="2"/>
  <c r="S13" i="2"/>
  <c r="R13" i="2"/>
  <c r="P13" i="2"/>
  <c r="L13" i="2"/>
  <c r="K13" i="2"/>
  <c r="J13" i="2"/>
  <c r="I13" i="2"/>
  <c r="H13" i="2"/>
  <c r="G13" i="2"/>
  <c r="C13" i="2"/>
  <c r="B13" i="2"/>
  <c r="A13" i="2"/>
  <c r="AS61" i="2" l="1"/>
  <c r="AS148" i="2"/>
  <c r="AS143" i="2"/>
  <c r="AS129" i="2"/>
  <c r="AS91" i="2"/>
  <c r="AS85" i="2"/>
  <c r="AS40" i="2"/>
  <c r="AS157" i="2"/>
  <c r="AS142" i="2"/>
  <c r="AS160" i="2"/>
  <c r="AS152" i="2"/>
  <c r="AS121" i="2"/>
  <c r="AS115" i="2"/>
  <c r="AS111" i="2"/>
  <c r="AS108" i="2"/>
  <c r="AS84" i="2"/>
  <c r="AS55" i="2"/>
  <c r="AS94" i="2"/>
  <c r="AS93" i="2"/>
  <c r="AS96" i="2"/>
  <c r="AS101" i="2"/>
  <c r="AS230" i="2"/>
  <c r="AS70" i="2"/>
  <c r="AS44" i="2"/>
  <c r="AS137" i="2"/>
  <c r="AS151" i="2"/>
  <c r="AS207" i="2"/>
  <c r="AS212" i="2"/>
  <c r="AS206" i="2"/>
  <c r="AS180" i="2"/>
  <c r="AS163" i="2"/>
  <c r="AS150" i="2"/>
  <c r="AS141" i="2"/>
  <c r="AS219" i="2"/>
  <c r="AS209" i="2"/>
  <c r="AS135" i="2"/>
  <c r="AS166" i="2"/>
  <c r="AS144" i="2"/>
  <c r="AS223" i="2"/>
  <c r="AS23" i="2"/>
  <c r="AS139" i="2"/>
  <c r="AS98" i="2"/>
  <c r="AS63" i="2"/>
  <c r="AS214" i="2"/>
  <c r="AS187" i="2"/>
  <c r="AS185" i="2"/>
  <c r="AS110" i="2"/>
  <c r="AS133" i="2"/>
  <c r="AS204" i="2"/>
  <c r="AS52" i="2"/>
  <c r="AS200" i="2"/>
  <c r="AS51" i="2"/>
  <c r="AS233" i="2"/>
  <c r="AS215" i="2"/>
  <c r="AS213" i="2"/>
  <c r="AS199" i="2"/>
  <c r="AS140" i="2"/>
  <c r="AS136" i="2"/>
  <c r="AS72" i="2"/>
  <c r="AS49" i="2"/>
  <c r="AS39" i="2"/>
  <c r="AS24" i="2"/>
  <c r="AS124" i="2"/>
  <c r="AS191" i="2"/>
  <c r="AS193" i="2"/>
  <c r="AS205" i="2"/>
  <c r="AS33" i="2"/>
  <c r="AS27" i="2"/>
  <c r="AS50" i="2"/>
  <c r="AS113" i="2"/>
  <c r="AS226" i="2"/>
  <c r="AS57" i="2"/>
  <c r="AS112" i="2"/>
  <c r="AS32" i="2"/>
  <c r="AS99" i="2"/>
  <c r="AS130" i="2"/>
  <c r="AS71" i="2"/>
  <c r="AS177" i="2"/>
  <c r="AS69" i="2"/>
  <c r="AS36" i="2"/>
  <c r="AS77" i="2"/>
  <c r="AS37" i="2"/>
  <c r="AS43" i="2"/>
  <c r="AS132" i="2"/>
  <c r="AS231" i="2"/>
  <c r="AS159" i="2"/>
  <c r="AS53" i="2"/>
  <c r="AS175" i="2"/>
  <c r="AS168" i="2"/>
  <c r="AS89" i="2"/>
  <c r="AS62" i="2"/>
</calcChain>
</file>

<file path=xl/comments1.xml><?xml version="1.0" encoding="utf-8"?>
<comments xmlns="http://schemas.openxmlformats.org/spreadsheetml/2006/main">
  <authors>
    <author>Fabiana Schvartz</author>
    <author>Shulamit Maksimov</author>
    <author>shulamitm</author>
  </authors>
  <commentList>
    <comment ref="S1" authorId="0" shapeId="0">
      <text>
        <r>
          <rPr>
            <sz val="9"/>
            <color indexed="81"/>
            <rFont val="Tahoma"/>
            <family val="2"/>
          </rPr>
          <t xml:space="preserve">האחוזים עוגלו לפי ספרה אחת אחרי הנקודה העשרונית. כאשר מופיע הערך "0" עבור שימוש קרקע נתון, יתכן ששימוש הקרקע קיים אך לא היו תאי שטח בגודל 100X100  מטרים בהם שימוש קרקע זה היה השימוש העקרי.
</t>
        </r>
      </text>
    </comment>
    <comment ref="E3" authorId="0" shapeId="0">
      <text>
        <r>
          <rPr>
            <sz val="9"/>
            <color indexed="81"/>
            <rFont val="Tahoma"/>
            <family val="2"/>
          </rPr>
          <t>משתנה חדש.</t>
        </r>
      </text>
    </comment>
    <comment ref="J3" authorId="1" shapeId="0">
      <text>
        <r>
          <rPr>
            <b/>
            <sz val="9"/>
            <color indexed="81"/>
            <rFont val="Tahoma"/>
            <family val="2"/>
          </rPr>
          <t>מדד הקומפקטיות נבנה כהרכב של מאפיינים המתארים ממדים מרחביים שונים של מרקם עירוני,</t>
        </r>
        <r>
          <rPr>
            <sz val="9"/>
            <color indexed="81"/>
            <rFont val="Tahoma"/>
            <family val="2"/>
          </rPr>
          <t xml:space="preserve"> שאותם ניתן לייחס לשני היבטים עיקריים של התפתחות מרחבית שאינם בהכרח קשורים זה לזה: 
- </t>
        </r>
        <r>
          <rPr>
            <b/>
            <sz val="9"/>
            <color indexed="81"/>
            <rFont val="Tahoma"/>
            <family val="2"/>
          </rPr>
          <t>תצורה</t>
        </r>
        <r>
          <rPr>
            <sz val="9"/>
            <color indexed="81"/>
            <rFont val="Tahoma"/>
            <family val="2"/>
          </rPr>
          <t xml:space="preserve">, המתייחסת לממדים גאומטריים כמו גודל, צורה או התפשטות של שטחים בנויים.
- </t>
        </r>
        <r>
          <rPr>
            <b/>
            <sz val="9"/>
            <color indexed="81"/>
            <rFont val="Tahoma"/>
            <family val="2"/>
          </rPr>
          <t>ריכוז ורצף פנימי</t>
        </r>
        <r>
          <rPr>
            <sz val="9"/>
            <color indexed="81"/>
            <rFont val="Tahoma"/>
            <family val="2"/>
          </rPr>
          <t xml:space="preserve"> של שטחים בנויים. 
 יישוב נחשב קומפקטי יותר ככל שצורת המרקם העירוני שלו מעגלית יותר, ככל שיש בו פחות שטחים מדלגים והם פחות מרוחקים מהמרקם המרכזי, וככל שיש בו יותר רצף פנימי של שטחים בנויים. 
המדד מחושב עבור עיריות ומועצות מקומיות (לא מחושב עבור מועצות אזוריות). 
</t>
        </r>
      </text>
    </comment>
    <comment ref="R3" authorId="1" shapeId="0">
      <text>
        <r>
          <rPr>
            <sz val="9"/>
            <color indexed="81"/>
            <rFont val="Tahoma"/>
            <family val="2"/>
          </rPr>
          <t xml:space="preserve">קיבוץ הנתונים של שימושי הקרקע נקבע לפי שכבת תיחום יישובים של הלשכה המרכזית לסטטיסטיקה משנת 2014
</t>
        </r>
      </text>
    </comment>
    <comment ref="S3" authorId="2" shapeId="0">
      <text>
        <r>
          <rPr>
            <sz val="8"/>
            <color indexed="81"/>
            <rFont val="Tahoma"/>
            <family val="2"/>
          </rPr>
          <t>סכום המרחקים מחולק במספר היישובים, עבור כל מועצה אזורית</t>
        </r>
        <r>
          <rPr>
            <sz val="8"/>
            <color indexed="81"/>
            <rFont val="Tahoma"/>
            <family val="2"/>
          </rPr>
          <t xml:space="preserve">
</t>
        </r>
      </text>
    </comment>
    <comment ref="T3" authorId="2" shapeId="0">
      <text>
        <r>
          <rPr>
            <sz val="8"/>
            <color indexed="81"/>
            <rFont val="Tahoma"/>
            <family val="2"/>
          </rPr>
          <t xml:space="preserve">ממוצע מרחקים מיישוב למרכז מועצה אזורית משוקלל באוכלוסייה של כל יישוב במועצה.
</t>
        </r>
      </text>
    </comment>
  </commentList>
</comments>
</file>

<file path=xl/sharedStrings.xml><?xml version="1.0" encoding="utf-8"?>
<sst xmlns="http://schemas.openxmlformats.org/spreadsheetml/2006/main" count="3311" uniqueCount="1360">
  <si>
    <t>כללי</t>
  </si>
  <si>
    <t xml:space="preserve">מדד חברתי-כלכלי
</t>
  </si>
  <si>
    <r>
      <t xml:space="preserve">מדד קומפקטיות
</t>
    </r>
    <r>
      <rPr>
        <sz val="9"/>
        <color theme="3"/>
        <rFont val="Arial"/>
        <family val="2"/>
        <scheme val="minor"/>
      </rPr>
      <t>(עבור עיריות ומועצות מקומיות)</t>
    </r>
  </si>
  <si>
    <t>מדד פריפריאליות</t>
  </si>
  <si>
    <r>
      <t xml:space="preserve">שימושי קרקע </t>
    </r>
    <r>
      <rPr>
        <sz val="14"/>
        <color theme="9" tint="-0.499984740745262"/>
        <rFont val="Arial"/>
        <family val="2"/>
        <scheme val="minor"/>
      </rPr>
      <t>קיבוץ ל-14 קטגוריות</t>
    </r>
  </si>
  <si>
    <r>
      <t xml:space="preserve">מרחקים
</t>
    </r>
    <r>
      <rPr>
        <sz val="9"/>
        <color rgb="FF009999"/>
        <rFont val="Arial"/>
        <family val="2"/>
        <scheme val="minor"/>
      </rPr>
      <t>(עבור מועצות אזוריות)</t>
    </r>
  </si>
  <si>
    <t>יישובים</t>
  </si>
  <si>
    <t>שנת עדכון: 2016
(אלא אם צוין אחרת)</t>
  </si>
  <si>
    <t>ניקוד</t>
  </si>
  <si>
    <t>שם  הרשות</t>
  </si>
  <si>
    <t>סמל הרשות</t>
  </si>
  <si>
    <t>מרחב חטל</t>
  </si>
  <si>
    <t>מעמד מוניציפלי</t>
  </si>
  <si>
    <t>שטח 
(קמ"ר)</t>
  </si>
  <si>
    <t>סה"כ  אוכלוסייה בסוף השנה (אלפים)</t>
  </si>
  <si>
    <t>מדד חברתי-כלכלי מועצה</t>
  </si>
  <si>
    <r>
      <rPr>
        <b/>
        <sz val="9"/>
        <color theme="0"/>
        <rFont val="Arial"/>
        <family val="2"/>
      </rPr>
      <t>ערך מדד</t>
    </r>
    <r>
      <rPr>
        <sz val="9"/>
        <color theme="0"/>
        <rFont val="Arial"/>
        <family val="2"/>
      </rPr>
      <t xml:space="preserve">  </t>
    </r>
  </si>
  <si>
    <r>
      <rPr>
        <b/>
        <sz val="9"/>
        <color theme="0"/>
        <rFont val="Arial"/>
        <family val="2"/>
      </rPr>
      <t xml:space="preserve">דירוג
</t>
    </r>
    <r>
      <rPr>
        <sz val="9"/>
        <color theme="0"/>
        <rFont val="Arial"/>
        <family val="2"/>
      </rPr>
      <t xml:space="preserve">(מ-1 עד 255, 1 הנמוך ביותר)  </t>
    </r>
  </si>
  <si>
    <r>
      <rPr>
        <b/>
        <sz val="9"/>
        <color theme="0"/>
        <rFont val="Arial"/>
        <family val="2"/>
        <charset val="177"/>
      </rPr>
      <t xml:space="preserve">אשכול
</t>
    </r>
    <r>
      <rPr>
        <sz val="9"/>
        <color theme="0"/>
        <rFont val="Arial"/>
        <family val="2"/>
        <charset val="177"/>
      </rPr>
      <t>(מ-1 עד 10, 1 הקומפקטי ביותר)</t>
    </r>
  </si>
  <si>
    <r>
      <rPr>
        <b/>
        <sz val="9"/>
        <color theme="0"/>
        <rFont val="Arial"/>
        <family val="2"/>
        <charset val="177"/>
      </rPr>
      <t>דירוג</t>
    </r>
    <r>
      <rPr>
        <sz val="9"/>
        <color theme="0"/>
        <rFont val="Arial"/>
        <family val="2"/>
        <charset val="177"/>
      </rPr>
      <t xml:space="preserve">
(מ-1 עד 197, 1 הקומפקטי ביותר)</t>
    </r>
  </si>
  <si>
    <r>
      <rPr>
        <b/>
        <sz val="9"/>
        <color theme="0"/>
        <rFont val="Arial"/>
        <family val="2"/>
        <charset val="177"/>
      </rPr>
      <t>ציון תקן</t>
    </r>
    <r>
      <rPr>
        <sz val="9"/>
        <rFont val="Arial"/>
        <family val="2"/>
      </rPr>
      <t/>
    </r>
  </si>
  <si>
    <t>מדד פריפריאליות מועצה</t>
  </si>
  <si>
    <t>ערך מדד</t>
  </si>
  <si>
    <r>
      <rPr>
        <b/>
        <sz val="9"/>
        <rFont val="Arial"/>
        <family val="2"/>
      </rPr>
      <t xml:space="preserve">דירוג
</t>
    </r>
    <r>
      <rPr>
        <sz val="9"/>
        <rFont val="Arial"/>
        <family val="2"/>
      </rPr>
      <t>(מ-1 עד 252, 1 הפריפריאלי ביותר)</t>
    </r>
  </si>
  <si>
    <r>
      <rPr>
        <b/>
        <sz val="9"/>
        <rFont val="Arial"/>
        <family val="2"/>
      </rPr>
      <t xml:space="preserve">דירוג לפי מרכיבי המדד:
מדד נגישות פוטנציאלית
</t>
    </r>
    <r>
      <rPr>
        <sz val="9"/>
        <rFont val="Arial"/>
        <family val="2"/>
      </rPr>
      <t>(מ-1 עד 252, 1 הנגישות הנמוכה ביותר)</t>
    </r>
  </si>
  <si>
    <r>
      <rPr>
        <b/>
        <sz val="9"/>
        <rFont val="Arial"/>
        <family val="2"/>
      </rPr>
      <t xml:space="preserve">דירוג לפי מרכיבי המדד:
קרבה לגבול מחוז תל אביב
</t>
    </r>
    <r>
      <rPr>
        <sz val="9"/>
        <rFont val="Arial"/>
        <family val="2"/>
      </rPr>
      <t>(מ-1 עד 252, 1 המרוחק ביותר)</t>
    </r>
  </si>
  <si>
    <r>
      <rPr>
        <b/>
        <sz val="9"/>
        <color theme="0"/>
        <rFont val="Arial"/>
        <family val="2"/>
        <charset val="177"/>
      </rPr>
      <t>סך הכל שטח שיפוט</t>
    </r>
    <r>
      <rPr>
        <sz val="9"/>
        <color theme="0"/>
        <rFont val="Arial"/>
        <family val="2"/>
        <charset val="177"/>
      </rPr>
      <t xml:space="preserve">
</t>
    </r>
  </si>
  <si>
    <t>ממוצע המרחקים
(ק"מ)</t>
  </si>
  <si>
    <r>
      <t>ממוצע המרחקים
משוקלל
(ק"מ)</t>
    </r>
    <r>
      <rPr>
        <b/>
        <sz val="9"/>
        <color theme="0"/>
        <rFont val="Arial"/>
        <family val="2"/>
      </rPr>
      <t xml:space="preserve">  </t>
    </r>
  </si>
  <si>
    <t>סה"כ יישובים במועצה</t>
  </si>
  <si>
    <t>מושבים (לרבות כפרים שיתופיים)</t>
  </si>
  <si>
    <t>מושבים שיתופיים</t>
  </si>
  <si>
    <t>קיבוצים</t>
  </si>
  <si>
    <t>יישובים מוסדיים, יהודיים</t>
  </si>
  <si>
    <t>יישובים מוסדיים,
לא-יהודיים</t>
  </si>
  <si>
    <t>יישובים קהילתיים</t>
  </si>
  <si>
    <t>יישובים כפריים אחרים, יהודיים</t>
  </si>
  <si>
    <t>יישובים כפריים אחרים,
לא-יהודיים</t>
  </si>
  <si>
    <t>אל-בטוף</t>
  </si>
  <si>
    <t>65</t>
  </si>
  <si>
    <t>הצפון</t>
  </si>
  <si>
    <t>מועצה אזורית</t>
  </si>
  <si>
    <t>-</t>
  </si>
  <si>
    <t>אל קסום</t>
  </si>
  <si>
    <t>69</t>
  </si>
  <si>
    <t>הדרום</t>
  </si>
  <si>
    <t>אשכול</t>
  </si>
  <si>
    <t>38</t>
  </si>
  <si>
    <t>באר טוביה</t>
  </si>
  <si>
    <t>33</t>
  </si>
  <si>
    <t>בוסתן אל-מרג'</t>
  </si>
  <si>
    <t>66</t>
  </si>
  <si>
    <t>בני שמעון</t>
  </si>
  <si>
    <t>41</t>
  </si>
  <si>
    <t>גולן</t>
  </si>
  <si>
    <t>71</t>
  </si>
  <si>
    <t>גוש עציון</t>
  </si>
  <si>
    <t>76</t>
  </si>
  <si>
    <t>המרכז</t>
  </si>
  <si>
    <t>..</t>
  </si>
  <si>
    <t>הגלבוע</t>
  </si>
  <si>
    <t>08</t>
  </si>
  <si>
    <t>הגליל העליון</t>
  </si>
  <si>
    <t>01</t>
  </si>
  <si>
    <t>הגליל התחתון</t>
  </si>
  <si>
    <t>03</t>
  </si>
  <si>
    <t>הערבה התיכונה</t>
  </si>
  <si>
    <t>54</t>
  </si>
  <si>
    <t>הר חברון</t>
  </si>
  <si>
    <t>78</t>
  </si>
  <si>
    <t>זבולון</t>
  </si>
  <si>
    <t>12</t>
  </si>
  <si>
    <t>חבל אילות</t>
  </si>
  <si>
    <t>53</t>
  </si>
  <si>
    <t>חבל יבנה</t>
  </si>
  <si>
    <t>29</t>
  </si>
  <si>
    <t>חוף אשקלון</t>
  </si>
  <si>
    <t>36</t>
  </si>
  <si>
    <t>יואב</t>
  </si>
  <si>
    <t>35</t>
  </si>
  <si>
    <t>לכיש</t>
  </si>
  <si>
    <t>50</t>
  </si>
  <si>
    <t>מבואות החרמון</t>
  </si>
  <si>
    <t>55</t>
  </si>
  <si>
    <t>מגידו</t>
  </si>
  <si>
    <t>13</t>
  </si>
  <si>
    <t>מגילות ים המלח</t>
  </si>
  <si>
    <t>74</t>
  </si>
  <si>
    <t>מטה אשר</t>
  </si>
  <si>
    <t>04</t>
  </si>
  <si>
    <t>מטה בנימין</t>
  </si>
  <si>
    <t>73</t>
  </si>
  <si>
    <t>מטה יהודה</t>
  </si>
  <si>
    <t>26</t>
  </si>
  <si>
    <t>מנשה</t>
  </si>
  <si>
    <t>14</t>
  </si>
  <si>
    <t>מעלה אפרים</t>
  </si>
  <si>
    <t>3608</t>
  </si>
  <si>
    <t>מועצה מקומית</t>
  </si>
  <si>
    <t>מעלה יוסף</t>
  </si>
  <si>
    <t>52</t>
  </si>
  <si>
    <t>מרום הגליל</t>
  </si>
  <si>
    <t>02</t>
  </si>
  <si>
    <t>מרחבים</t>
  </si>
  <si>
    <t>42</t>
  </si>
  <si>
    <t>משגב</t>
  </si>
  <si>
    <t>56</t>
  </si>
  <si>
    <t>נווה מדבר</t>
  </si>
  <si>
    <t>68</t>
  </si>
  <si>
    <t>נחל שורק</t>
  </si>
  <si>
    <t>31</t>
  </si>
  <si>
    <t>עמק הירדן</t>
  </si>
  <si>
    <t>06</t>
  </si>
  <si>
    <t>עמק המעיינות</t>
  </si>
  <si>
    <t>07</t>
  </si>
  <si>
    <t>ערבות הירדן</t>
  </si>
  <si>
    <t>75</t>
  </si>
  <si>
    <t>רמת נגב</t>
  </si>
  <si>
    <t>48</t>
  </si>
  <si>
    <t>שדות נגב</t>
  </si>
  <si>
    <t>39</t>
  </si>
  <si>
    <t>שומרון</t>
  </si>
  <si>
    <t>72</t>
  </si>
  <si>
    <t>שער הנגב</t>
  </si>
  <si>
    <t>37</t>
  </si>
  <si>
    <t>שפיר</t>
  </si>
  <si>
    <t>34</t>
  </si>
  <si>
    <t>תמר</t>
  </si>
  <si>
    <t>51</t>
  </si>
  <si>
    <t xml:space="preserve">בקמ"ר </t>
  </si>
  <si>
    <t xml:space="preserve">יישוב </t>
  </si>
  <si>
    <t>מדד חברתי-כלכלי יישוב</t>
  </si>
  <si>
    <t>סמוכי גבול</t>
  </si>
  <si>
    <t>ישוב מאוים</t>
  </si>
  <si>
    <t>צמודי גדר</t>
  </si>
  <si>
    <t>מיקום המיזם</t>
  </si>
  <si>
    <t xml:space="preserve">אבו קורינאת </t>
  </si>
  <si>
    <t>אחר</t>
  </si>
  <si>
    <t>אבטין</t>
  </si>
  <si>
    <t>אבטליון</t>
  </si>
  <si>
    <t>אביאל</t>
  </si>
  <si>
    <t>אביבים</t>
  </si>
  <si>
    <t>כן</t>
  </si>
  <si>
    <t>צמוד</t>
  </si>
  <si>
    <t>אביגדור</t>
  </si>
  <si>
    <t>אביחיל</t>
  </si>
  <si>
    <t>אביטל</t>
  </si>
  <si>
    <t>אביעזר</t>
  </si>
  <si>
    <t>אבירים</t>
  </si>
  <si>
    <t>סמוך</t>
  </si>
  <si>
    <t>אבן מנחם</t>
  </si>
  <si>
    <t>אבן ספיר</t>
  </si>
  <si>
    <t>אבן שמואל</t>
  </si>
  <si>
    <t>אבני איתן</t>
  </si>
  <si>
    <t>אבני חפץ</t>
  </si>
  <si>
    <t>מאוים</t>
  </si>
  <si>
    <t>אבשלום</t>
  </si>
  <si>
    <t>אדורה</t>
  </si>
  <si>
    <t>אדירים</t>
  </si>
  <si>
    <t>אדמית</t>
  </si>
  <si>
    <t>אדרת</t>
  </si>
  <si>
    <t>אובנת</t>
  </si>
  <si>
    <t>אודים</t>
  </si>
  <si>
    <t>אודם</t>
  </si>
  <si>
    <t>אוהד</t>
  </si>
  <si>
    <t>אום אל-קוטוף</t>
  </si>
  <si>
    <t>אום בטין</t>
  </si>
  <si>
    <t>אומן</t>
  </si>
  <si>
    <t>אומץ</t>
  </si>
  <si>
    <t>אור הגנוז</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</si>
  <si>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</si>
  <si>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</si>
  <si>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</si>
  <si>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</si>
  <si>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</si>
  <si>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</si>
  <si>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</si>
  <si>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</si>
  <si>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</si>
  <si>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</si>
  <si>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</si>
  <si>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</si>
  <si>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</si>
  <si>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</si>
  <si>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</si>
  <si>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</si>
  <si>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</si>
  <si>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</si>
  <si>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אילות</t>
  </si>
  <si>
    <t>אילנייה</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</si>
  <si>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</si>
  <si>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</si>
  <si>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</si>
  <si>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</si>
  <si>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</si>
  <si>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</si>
  <si>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</si>
  <si>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</si>
  <si>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</si>
  <si>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</si>
  <si>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</si>
  <si>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</si>
  <si>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</si>
  <si>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</si>
  <si>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</si>
  <si>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</si>
  <si>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</si>
  <si>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</si>
  <si>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</si>
  <si>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</si>
  <si>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</si>
  <si>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</si>
  <si>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</si>
  <si>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</si>
  <si>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</si>
  <si>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</si>
  <si>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</si>
  <si>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</si>
  <si>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</si>
  <si>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</si>
  <si>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</si>
  <si>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</si>
  <si>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</si>
  <si>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</si>
  <si>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</si>
  <si>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</si>
  <si>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</si>
  <si>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</si>
  <si>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</si>
  <si>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</si>
  <si>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אשבל</t>
  </si>
  <si>
    <t>_</t>
  </si>
  <si>
    <t>כפר הנוקדים</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</si>
  <si>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</si>
  <si>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</si>
  <si>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</si>
  <si>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</si>
  <si>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</si>
  <si>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</si>
  <si>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</si>
  <si>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</si>
  <si>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</si>
  <si>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</si>
  <si>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</si>
  <si>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</si>
  <si>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</si>
  <si>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</si>
  <si>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</si>
  <si>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</si>
  <si>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</si>
  <si>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</si>
  <si>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</si>
  <si>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</si>
  <si>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</si>
  <si>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</si>
  <si>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</si>
  <si>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</si>
  <si>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</si>
  <si>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</si>
  <si>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</si>
  <si>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</si>
  <si>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</si>
  <si>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</si>
  <si>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</si>
  <si>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</si>
  <si>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</si>
  <si>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</si>
  <si>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</si>
  <si>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</si>
  <si>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</si>
  <si>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</si>
  <si>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</si>
  <si>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</si>
  <si>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</si>
  <si>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</si>
  <si>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</si>
  <si>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</si>
  <si>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</si>
  <si>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</si>
  <si>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</si>
  <si>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</si>
  <si>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</si>
  <si>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</si>
  <si>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</si>
  <si>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</si>
  <si>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</si>
  <si>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</si>
  <si>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</si>
  <si>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</si>
  <si>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</si>
  <si>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</si>
  <si>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</si>
  <si>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</si>
  <si>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</si>
  <si>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</si>
  <si>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</si>
  <si>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</si>
  <si>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</si>
  <si>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</si>
  <si>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</si>
  <si>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</si>
  <si>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</si>
  <si>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</si>
  <si>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</si>
  <si>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</si>
  <si>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</si>
  <si>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</si>
  <si>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</si>
  <si>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</si>
  <si>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</si>
  <si>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</si>
  <si>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</si>
  <si>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</si>
  <si>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</si>
  <si>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</si>
  <si>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</si>
  <si>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</si>
  <si>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</si>
  <si>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</si>
  <si>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</si>
  <si>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</si>
  <si>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</si>
  <si>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</si>
  <si>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</si>
  <si>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</si>
  <si>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</si>
  <si>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</si>
  <si>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</si>
  <si>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</si>
  <si>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</si>
  <si>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</si>
  <si>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</si>
  <si>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</si>
  <si>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</si>
  <si>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</si>
  <si>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</si>
  <si>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</si>
  <si>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</si>
  <si>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</si>
  <si>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</si>
  <si>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</si>
  <si>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</si>
  <si>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</si>
  <si>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</si>
  <si>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</si>
  <si>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חביבה</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</si>
  <si>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</si>
  <si>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</si>
  <si>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</si>
  <si>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</si>
  <si>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</si>
  <si>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</si>
  <si>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</si>
  <si>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</si>
  <si>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</si>
  <si>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</si>
  <si>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</si>
  <si>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</si>
  <si>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</si>
  <si>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</si>
  <si>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</si>
  <si>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</si>
  <si>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</si>
  <si>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</si>
  <si>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</si>
  <si>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</si>
  <si>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</si>
  <si>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</si>
  <si>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</si>
  <si>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</si>
  <si>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</si>
  <si>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</si>
  <si>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</si>
  <si>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</si>
  <si>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</si>
  <si>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</si>
  <si>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</si>
  <si>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</si>
  <si>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</si>
  <si>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</si>
  <si>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</si>
  <si>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</si>
  <si>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</si>
  <si>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</si>
  <si>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</si>
  <si>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</si>
  <si>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</si>
  <si>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</si>
  <si>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</si>
  <si>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</si>
  <si>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</si>
  <si>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</si>
  <si>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</si>
  <si>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</si>
  <si>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</si>
  <si>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</si>
  <si>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</si>
  <si>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</si>
  <si>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</si>
  <si>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</si>
  <si>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</si>
  <si>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</si>
  <si>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</si>
  <si>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</si>
  <si>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</si>
  <si>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</si>
  <si>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</si>
  <si>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</si>
  <si>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</si>
  <si>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</si>
  <si>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</si>
  <si>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</si>
  <si>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</si>
  <si>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</si>
  <si>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דישון</t>
  </si>
  <si>
    <t>דלייה</t>
  </si>
  <si>
    <t>דלתון</t>
  </si>
  <si>
    <t>דמיידה</t>
  </si>
  <si>
    <t>דן</t>
  </si>
  <si>
    <t>דפנה</t>
  </si>
  <si>
    <t>דקל</t>
  </si>
  <si>
    <t>דריג'את</t>
  </si>
  <si>
    <t>האון</t>
  </si>
  <si>
    <t>הבונים</t>
  </si>
  <si>
    <t>הגושרים</t>
  </si>
  <si>
    <t>הדר עם</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</si>
  <si>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</si>
  <si>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</si>
  <si>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</si>
  <si>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</si>
  <si>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</si>
  <si>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</si>
  <si>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</si>
  <si>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</si>
  <si>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</si>
  <si>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</si>
  <si>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</si>
  <si>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</si>
  <si>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</si>
  <si>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</si>
  <si>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</si>
  <si>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</si>
  <si>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</si>
  <si>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</si>
  <si>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</si>
  <si>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</si>
  <si>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</si>
  <si>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</si>
  <si>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</si>
  <si>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</si>
  <si>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</si>
  <si>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</si>
  <si>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</si>
  <si>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</si>
  <si>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</si>
  <si>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</si>
  <si>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</si>
  <si>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</si>
  <si>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</si>
  <si>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</si>
  <si>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</si>
  <si>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</si>
  <si>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</si>
  <si>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</si>
  <si>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</si>
  <si>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</si>
  <si>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</si>
  <si>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</si>
  <si>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</si>
  <si>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</si>
  <si>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</si>
  <si>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</si>
  <si>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</si>
  <si>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</si>
  <si>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</si>
  <si>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</si>
  <si>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</si>
  <si>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</si>
  <si>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</si>
  <si>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</si>
  <si>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</si>
  <si>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</si>
  <si>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</si>
  <si>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</si>
  <si>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</si>
  <si>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</si>
  <si>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</si>
  <si>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</si>
  <si>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</si>
  <si>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</si>
  <si>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</si>
  <si>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</si>
  <si>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</si>
  <si>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</si>
  <si>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</si>
  <si>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</si>
  <si>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</si>
  <si>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</si>
  <si>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</si>
  <si>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</si>
  <si>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</si>
  <si>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</si>
  <si>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</si>
  <si>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</si>
  <si>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</si>
  <si>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</si>
  <si>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</si>
  <si>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</si>
  <si>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</si>
  <si>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</si>
  <si>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</si>
  <si>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</si>
  <si>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</si>
  <si>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</si>
  <si>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</si>
  <si>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</si>
  <si>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</si>
  <si>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</si>
  <si>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</si>
  <si>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</si>
  <si>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</si>
  <si>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</si>
  <si>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</si>
  <si>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</si>
  <si>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</si>
  <si>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</si>
  <si>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</si>
  <si>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</si>
  <si>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</si>
  <si>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</si>
  <si>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</si>
  <si>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</si>
  <si>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</si>
  <si>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</si>
  <si>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</si>
  <si>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</si>
  <si>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</si>
  <si>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</si>
  <si>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</si>
  <si>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</si>
  <si>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</si>
  <si>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</si>
  <si>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</si>
  <si>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</si>
  <si>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</si>
  <si>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</si>
  <si>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</si>
  <si>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</si>
  <si>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</si>
  <si>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</si>
  <si>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</si>
  <si>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</si>
  <si>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</si>
  <si>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</si>
  <si>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</si>
  <si>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</si>
  <si>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</si>
  <si>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</si>
  <si>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</si>
  <si>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</si>
  <si>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</si>
  <si>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</si>
  <si>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</si>
  <si>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</si>
  <si>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</si>
  <si>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</si>
  <si>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</si>
  <si>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</si>
  <si>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</si>
  <si>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</si>
  <si>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</si>
  <si>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</si>
  <si>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</si>
  <si>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</si>
  <si>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</si>
  <si>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</si>
  <si>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</si>
  <si>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</si>
  <si>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</si>
  <si>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</si>
  <si>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</si>
  <si>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</si>
  <si>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</si>
  <si>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</si>
  <si>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</si>
  <si>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</si>
  <si>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</si>
  <si>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</si>
  <si>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</si>
  <si>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</si>
  <si>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</si>
  <si>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</si>
  <si>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</si>
  <si>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</si>
  <si>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</si>
  <si>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</si>
  <si>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</si>
  <si>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</si>
  <si>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</si>
  <si>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</si>
  <si>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</si>
  <si>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</si>
  <si>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</si>
  <si>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</si>
  <si>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</si>
  <si>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</si>
  <si>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</si>
  <si>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</si>
  <si>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</si>
  <si>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</si>
  <si>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</si>
  <si>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</si>
  <si>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</si>
  <si>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</si>
  <si>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</si>
  <si>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</si>
  <si>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</si>
  <si>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</si>
  <si>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</si>
  <si>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</si>
  <si>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</si>
  <si>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</si>
  <si>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</si>
  <si>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</si>
  <si>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</si>
  <si>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</si>
  <si>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</si>
  <si>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</si>
  <si>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</si>
  <si>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</si>
  <si>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</si>
  <si>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כרם שלום</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</si>
  <si>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</si>
  <si>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</si>
  <si>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</si>
  <si>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</si>
  <si>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</si>
  <si>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</si>
  <si>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</si>
  <si>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</si>
  <si>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</si>
  <si>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</si>
  <si>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</si>
  <si>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</si>
  <si>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</si>
  <si>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</si>
  <si>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</si>
  <si>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לוטן</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</si>
  <si>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</si>
  <si>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</si>
  <si>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</si>
  <si>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</si>
  <si>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</si>
  <si>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</si>
  <si>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</si>
  <si>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</si>
  <si>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</si>
  <si>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</si>
  <si>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</si>
  <si>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</si>
  <si>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</si>
  <si>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</si>
  <si>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</si>
  <si>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</si>
  <si>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מגדלים</t>
  </si>
  <si>
    <t>מגל</t>
  </si>
  <si>
    <t>מגן</t>
  </si>
  <si>
    <t>מגן שאול</t>
  </si>
  <si>
    <t>מגרון</t>
  </si>
  <si>
    <t>מגשימים</t>
  </si>
  <si>
    <t>מדרך עוז</t>
  </si>
  <si>
    <t>מדרשת בן גוריון</t>
  </si>
  <si>
    <t>מולדה</t>
  </si>
  <si>
    <t>מולדת</t>
  </si>
  <si>
    <t>מועצה</t>
  </si>
  <si>
    <t>מוצא עילית</t>
  </si>
  <si>
    <t>מוקייבלה</t>
  </si>
  <si>
    <t>מורן</t>
  </si>
  <si>
    <t>מורשת</t>
  </si>
  <si>
    <t>מזור</t>
  </si>
  <si>
    <t>מזרע</t>
  </si>
  <si>
    <t>מחולה</t>
  </si>
  <si>
    <t>מחניים</t>
  </si>
  <si>
    <t>מחסיה</t>
  </si>
  <si>
    <t>מטע</t>
  </si>
  <si>
    <t>מי עמי</t>
  </si>
  <si>
    <t>מיטב</t>
  </si>
  <si>
    <t>מיטל</t>
  </si>
  <si>
    <t>מייסר</t>
  </si>
  <si>
    <t>מיצר</t>
  </si>
  <si>
    <t>מירב</t>
  </si>
  <si>
    <t>מירון</t>
  </si>
  <si>
    <t>מישר</t>
  </si>
  <si>
    <t>מכורה</t>
  </si>
  <si>
    <t>מכחול</t>
  </si>
  <si>
    <t>מכמורת</t>
  </si>
  <si>
    <t>מכמנים</t>
  </si>
  <si>
    <t>מלאה</t>
  </si>
  <si>
    <t>מלילות</t>
  </si>
  <si>
    <t>מלכייה</t>
  </si>
  <si>
    <t>מלכישוע (מיטל)</t>
  </si>
  <si>
    <t>מנוחה</t>
  </si>
  <si>
    <t>מנוף</t>
  </si>
  <si>
    <t>מנות</t>
  </si>
  <si>
    <t>מנחמיה</t>
  </si>
  <si>
    <t>מנרה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</si>
  <si>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</si>
  <si>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</si>
  <si>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</si>
  <si>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</si>
  <si>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</si>
  <si>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</si>
  <si>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</si>
  <si>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</si>
  <si>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</si>
  <si>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</si>
  <si>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</si>
  <si>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</si>
  <si>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</si>
  <si>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</si>
  <si>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</si>
  <si>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</si>
  <si>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</si>
  <si>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</si>
  <si>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</si>
  <si>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</si>
  <si>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</si>
  <si>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צביה</t>
  </si>
  <si>
    <t>מעלה שומרון</t>
  </si>
  <si>
    <t>מענית</t>
  </si>
  <si>
    <t>מעש</t>
  </si>
  <si>
    <t>מפלסים</t>
  </si>
  <si>
    <t>מצדות יהודה</t>
  </si>
  <si>
    <t>מצובה</t>
  </si>
  <si>
    <t>מצליח</t>
  </si>
  <si>
    <t>מצפה</t>
  </si>
  <si>
    <t>מצפה אבי"ב</t>
  </si>
  <si>
    <t>מצפה אילן</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</si>
  <si>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</si>
  <si>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</si>
  <si>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</si>
  <si>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</si>
  <si>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</si>
  <si>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</si>
  <si>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</si>
  <si>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</si>
  <si>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</si>
  <si>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</si>
  <si>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</si>
  <si>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</si>
  <si>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</si>
  <si>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</si>
  <si>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</si>
  <si>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</si>
  <si>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</si>
  <si>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</si>
  <si>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</si>
  <si>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</si>
  <si>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</si>
  <si>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</si>
  <si>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</si>
  <si>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</si>
  <si>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</si>
  <si>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</si>
  <si>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</si>
  <si>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</si>
  <si>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</si>
  <si>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</si>
  <si>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</si>
  <si>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</si>
  <si>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</si>
  <si>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</si>
  <si>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</si>
  <si>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</si>
  <si>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</si>
  <si>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</si>
  <si>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</si>
  <si>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</si>
  <si>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</si>
  <si>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</si>
  <si>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</si>
  <si>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אטי"ב</t>
  </si>
  <si>
    <t>נווה אילן</t>
  </si>
  <si>
    <t>נווה איתן</t>
  </si>
  <si>
    <t>נווה דניאל</t>
  </si>
  <si>
    <t>נווה זיו</t>
  </si>
  <si>
    <t>נווה חריף</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</si>
  <si>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</si>
  <si>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</si>
  <si>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</si>
  <si>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</si>
  <si>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</si>
  <si>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</si>
  <si>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</si>
  <si>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</si>
  <si>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</si>
  <si>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</si>
  <si>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</si>
  <si>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</si>
  <si>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</si>
  <si>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נורית</t>
  </si>
  <si>
    <t>נחושה</t>
  </si>
  <si>
    <t>נחל עוז</t>
  </si>
  <si>
    <t>נחלה</t>
  </si>
  <si>
    <t>נחליאל</t>
  </si>
  <si>
    <t>נחלים</t>
  </si>
  <si>
    <t>נחם</t>
  </si>
  <si>
    <t>נחשולים</t>
  </si>
  <si>
    <t>נחשון</t>
  </si>
  <si>
    <t>נחשונים</t>
  </si>
  <si>
    <t>נטועה</t>
  </si>
  <si>
    <t>נטור</t>
  </si>
  <si>
    <t>נטע</t>
  </si>
  <si>
    <t>נטעים</t>
  </si>
  <si>
    <t>נטף</t>
  </si>
  <si>
    <t>ניין</t>
  </si>
  <si>
    <t>ניל"י</t>
  </si>
  <si>
    <t>ניצן</t>
  </si>
  <si>
    <t>ניצן ב'</t>
  </si>
  <si>
    <t>ניצנה</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</si>
  <si>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</si>
  <si>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</si>
  <si>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</si>
  <si>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</si>
  <si>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</si>
  <si>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</si>
  <si>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</si>
  <si>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</si>
  <si>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</si>
  <si>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</si>
  <si>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</si>
  <si>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</si>
  <si>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</si>
  <si>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</si>
  <si>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</si>
  <si>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</si>
  <si>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</si>
  <si>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</si>
  <si>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</si>
  <si>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נמרוד</t>
  </si>
  <si>
    <t>נס הרים</t>
  </si>
  <si>
    <t>נעורים</t>
  </si>
  <si>
    <t>נעמה</t>
  </si>
  <si>
    <t>נעלה</t>
  </si>
  <si>
    <t>נען</t>
  </si>
  <si>
    <t>נערן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</si>
  <si>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</si>
  <si>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</si>
  <si>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</si>
  <si>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</si>
  <si>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</si>
  <si>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</si>
  <si>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</si>
  <si>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</si>
  <si>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</si>
  <si>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</si>
  <si>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</si>
  <si>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</si>
  <si>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</si>
  <si>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</si>
  <si>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</si>
  <si>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</si>
  <si>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</si>
  <si>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</si>
  <si>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</si>
  <si>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</si>
  <si>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</si>
  <si>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</si>
  <si>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</si>
  <si>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</si>
  <si>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</si>
  <si>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</si>
  <si>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</si>
  <si>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</si>
  <si>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</si>
  <si>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</si>
  <si>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</si>
  <si>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</si>
  <si>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</si>
  <si>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</si>
  <si>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עטרת</t>
  </si>
  <si>
    <t>עידן</t>
  </si>
  <si>
    <t xml:space="preserve">עיזוז </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</si>
  <si>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</si>
  <si>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</si>
  <si>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</si>
  <si>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</si>
  <si>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</si>
  <si>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</si>
  <si>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</si>
  <si>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</si>
  <si>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</si>
  <si>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</si>
  <si>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</si>
  <si>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</si>
  <si>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</si>
  <si>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השלושה</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</si>
  <si>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</si>
  <si>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</si>
  <si>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</si>
  <si>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</si>
  <si>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</si>
  <si>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</si>
  <si>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</si>
  <si>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</si>
  <si>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</si>
  <si>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</si>
  <si>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</si>
  <si>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</si>
  <si>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</si>
  <si>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</si>
  <si>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</si>
  <si>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</si>
  <si>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</si>
  <si>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</si>
  <si>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</si>
  <si>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</si>
  <si>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</si>
  <si>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</si>
  <si>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</si>
  <si>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עמיחי</t>
  </si>
  <si>
    <t>בודדים</t>
  </si>
  <si>
    <t>עמינדב</t>
  </si>
  <si>
    <t>עמיעד</t>
  </si>
  <si>
    <t>עמיעוז</t>
  </si>
  <si>
    <t>עמיקם</t>
  </si>
  <si>
    <t>עמיר</t>
  </si>
  <si>
    <t>עמקה</t>
  </si>
  <si>
    <t>ענב</t>
  </si>
  <si>
    <t>עפרה</t>
  </si>
  <si>
    <t>עץ אפרים</t>
  </si>
  <si>
    <t>עצמון שגב</t>
  </si>
  <si>
    <t>עראמשה</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</si>
  <si>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</si>
  <si>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</si>
  <si>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</si>
  <si>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</si>
  <si>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</si>
  <si>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</si>
  <si>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</si>
  <si>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</si>
  <si>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</si>
  <si>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</si>
  <si>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</si>
  <si>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</si>
  <si>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</si>
  <si>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</si>
  <si>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</si>
  <si>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 xml:space="preserve">פלך </t>
  </si>
  <si>
    <t>פלמחים</t>
  </si>
  <si>
    <t>פני חבר</t>
  </si>
  <si>
    <t>פסגות</t>
  </si>
  <si>
    <t>פעמי תש"ז</t>
  </si>
  <si>
    <t>פצאל</t>
  </si>
  <si>
    <t>פקיעין חדשה</t>
  </si>
  <si>
    <t>פרוד</t>
  </si>
  <si>
    <t>פרזון</t>
  </si>
  <si>
    <t>פרי גן</t>
  </si>
  <si>
    <t>פתחיה</t>
  </si>
  <si>
    <t>צאלים</t>
  </si>
  <si>
    <t>צביה</t>
  </si>
  <si>
    <t>צבעון</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</si>
  <si>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</si>
  <si>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</si>
  <si>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</si>
  <si>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</si>
  <si>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</si>
  <si>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</si>
  <si>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</si>
  <si>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</si>
  <si>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</si>
  <si>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</si>
  <si>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</si>
  <si>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</si>
  <si>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</si>
  <si>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</si>
  <si>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</si>
  <si>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</si>
  <si>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</si>
  <si>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</si>
  <si>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</si>
  <si>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</si>
  <si>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</si>
  <si>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</si>
  <si>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</si>
  <si>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</si>
  <si>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</si>
  <si>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</si>
  <si>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</si>
  <si>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</si>
  <si>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</si>
  <si>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</si>
  <si>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</si>
  <si>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</si>
  <si>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</si>
  <si>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</si>
  <si>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</si>
  <si>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</si>
  <si>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</si>
  <si>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</si>
  <si>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</si>
  <si>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</si>
  <si>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</si>
  <si>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</si>
  <si>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</si>
  <si>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</si>
  <si>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רביד</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</si>
  <si>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</si>
  <si>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</si>
  <si>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</si>
  <si>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</si>
  <si>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</si>
  <si>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</si>
  <si>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</si>
  <si>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</si>
  <si>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</si>
  <si>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</si>
  <si>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</si>
  <si>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</si>
  <si>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</si>
  <si>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</si>
  <si>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</si>
  <si>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</si>
  <si>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</si>
  <si>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</si>
  <si>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</si>
  <si>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</si>
  <si>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</si>
  <si>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</si>
  <si>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</si>
  <si>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</si>
  <si>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</si>
  <si>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</si>
  <si>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</si>
  <si>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</si>
  <si>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</si>
  <si>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</si>
  <si>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</si>
  <si>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</si>
  <si>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</si>
  <si>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</si>
  <si>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</si>
  <si>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</si>
  <si>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</si>
  <si>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דרום</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</si>
  <si>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</si>
  <si>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</si>
  <si>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</si>
  <si>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</si>
  <si>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</si>
  <si>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</si>
  <si>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</si>
  <si>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</si>
  <si>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</si>
  <si>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</si>
  <si>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</si>
  <si>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</si>
  <si>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</si>
  <si>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</si>
  <si>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</si>
  <si>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</si>
  <si>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</si>
  <si>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</si>
  <si>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</si>
  <si>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</si>
  <si>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</si>
  <si>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</si>
  <si>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</si>
  <si>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</si>
  <si>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</si>
  <si>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</si>
  <si>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</si>
  <si>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</si>
  <si>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שומריה</t>
  </si>
  <si>
    <t>שוקדה</t>
  </si>
  <si>
    <t>שורש</t>
  </si>
  <si>
    <t>שורשים</t>
  </si>
  <si>
    <t>שושנת העמקים</t>
  </si>
  <si>
    <t>שזור</t>
  </si>
  <si>
    <t>שחר</t>
  </si>
  <si>
    <t>שחרות</t>
  </si>
  <si>
    <t>שיבולים</t>
  </si>
  <si>
    <t>שיזף</t>
  </si>
  <si>
    <t>שייח' דנון</t>
  </si>
  <si>
    <t>שילה</t>
  </si>
  <si>
    <t>שילת</t>
  </si>
  <si>
    <t>שכניה</t>
  </si>
  <si>
    <t>שלווה</t>
  </si>
  <si>
    <t>שלוחות</t>
  </si>
  <si>
    <t>שלומית</t>
  </si>
  <si>
    <t>שלפים</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</si>
  <si>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</si>
  <si>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</si>
  <si>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</si>
  <si>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</si>
  <si>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</si>
  <si>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</si>
  <si>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</si>
  <si>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</si>
  <si>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</si>
  <si>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</si>
  <si>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</si>
  <si>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</si>
  <si>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</si>
  <si>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</si>
  <si>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</si>
  <si>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</si>
  <si>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</si>
  <si>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</si>
  <si>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</si>
  <si>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</si>
  <si>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</si>
  <si>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</si>
  <si>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</si>
  <si>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</si>
  <si>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</si>
  <si>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</si>
  <si>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</si>
  <si>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</si>
  <si>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</si>
  <si>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</si>
  <si>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</si>
  <si>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</si>
  <si>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</si>
  <si>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</si>
  <si>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</si>
  <si>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</si>
  <si>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</si>
  <si>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</si>
  <si>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</si>
  <si>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</si>
  <si>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עיר אובות</t>
  </si>
  <si>
    <t>עין חצבה</t>
  </si>
  <si>
    <t>תלמים</t>
  </si>
  <si>
    <t>תמרת</t>
  </si>
  <si>
    <t>תנובות</t>
  </si>
  <si>
    <t>תעוז</t>
  </si>
  <si>
    <t>תפרח</t>
  </si>
  <si>
    <t>תקומה</t>
  </si>
  <si>
    <t>תקוע</t>
  </si>
  <si>
    <t xml:space="preserve">תרבין א-צאנע </t>
  </si>
  <si>
    <t>תרום</t>
  </si>
  <si>
    <t>פלג</t>
  </si>
  <si>
    <t>מדד פריפריאלי</t>
  </si>
  <si>
    <t>אשכול חברתי-כלכלי</t>
  </si>
  <si>
    <t>ציון</t>
  </si>
  <si>
    <t xml:space="preserve">ניקוד </t>
  </si>
  <si>
    <t>נתון מהמרכבה</t>
  </si>
  <si>
    <t>מחושב אוטומטית</t>
  </si>
  <si>
    <t>יוזן על ידי החטיבה</t>
  </si>
  <si>
    <t>בקרה</t>
  </si>
  <si>
    <t>שם היזם</t>
  </si>
  <si>
    <t>אחוז מימון חט"ל</t>
  </si>
  <si>
    <t>מדד חברתי-כלכלי לחישוב</t>
  </si>
  <si>
    <t>ניקוד אשכול חברתי-כלכלי</t>
  </si>
  <si>
    <t>ניקוד פריפריאלי</t>
  </si>
  <si>
    <t>שיוך</t>
  </si>
  <si>
    <t>הערות</t>
  </si>
  <si>
    <t>עלות מאושרת</t>
  </si>
  <si>
    <t>סכום מומלץ סופי</t>
  </si>
  <si>
    <t>מענק מצטבר</t>
  </si>
  <si>
    <t>אחוזי מימון לפי סכום מומלץ סופי (ביחס לעלות מאושרת)</t>
  </si>
  <si>
    <t>סוויסה ציון ומיכל</t>
  </si>
  <si>
    <t>היניך אברהם</t>
  </si>
  <si>
    <t>לוי איציק ושרון</t>
  </si>
  <si>
    <t>טרבלסי רמי</t>
  </si>
  <si>
    <t>עמית ברנע</t>
  </si>
  <si>
    <t>רינה אפלבאוום</t>
  </si>
  <si>
    <t>גלית  ניר לב אלפרט</t>
  </si>
  <si>
    <t>ספז ישי ונטע</t>
  </si>
  <si>
    <t>עמי ודר</t>
  </si>
  <si>
    <t>כץ אוהד</t>
  </si>
  <si>
    <t>וורד קרינג</t>
  </si>
  <si>
    <t xml:space="preserve">צדוק אודטה </t>
  </si>
  <si>
    <t>לירון מוריס</t>
  </si>
  <si>
    <t>נושא</t>
  </si>
  <si>
    <t>מס"ד</t>
  </si>
  <si>
    <t>מרחב</t>
  </si>
  <si>
    <t>רקע על התכנית</t>
  </si>
  <si>
    <t>שיעור הון עצמי (אחוזים)</t>
  </si>
  <si>
    <t>משך החזר זמן ההשקעה (שנים)</t>
  </si>
  <si>
    <t>מסקנה/הערה</t>
  </si>
  <si>
    <t>דרום</t>
  </si>
  <si>
    <r>
      <t xml:space="preserve">הרחבת גמלייה, מכלול תיירותי מדברי בפארק ספיר. הרחבת האתר מ-8 דונם ל-32 דונם והסדרתו כמוקד תיירות מוביל בערבה הכולל "חניון קמפינג משולב" ואתר ביקור יום לסדנאות, ירידים, פסטיבלים וטיול גמלים.
היזמים מבקשים לשפץ את המתקנים הקיימים בחאן, להרחיב את מגוון הפעילויות התיירותיות בגמלייה ולהציע מוצר תיירותי-מדברי הוליסטי המותאם לכלל פלחי השוק התיירותיים. 
</t>
    </r>
    <r>
      <rPr>
        <b/>
        <sz val="11"/>
        <color theme="1"/>
        <rFont val="Arial"/>
        <family val="2"/>
        <scheme val="minor"/>
      </rPr>
      <t>ההשקעה כוללת:</t>
    </r>
    <r>
      <rPr>
        <sz val="11"/>
        <color theme="1"/>
        <rFont val="Arial"/>
        <family val="2"/>
        <charset val="177"/>
        <scheme val="minor"/>
      </rPr>
      <t xml:space="preserve"> 
* הוצאות קדם פיתוח (ייזום, ייעוץ, מדידות, תכנון, דמי היוון, היטל השבחה ואגרות בניה, יועצים מומחים ועוד)
* תשתיות ופיתוח (חשמל, מים, ביוב, חניה, שבילים פנימיים, חייץ, גידור ועוד)
* בינוי חדש ושיפוץ המתקנים הקיימים בחאן
* בנוסף, מתקנים, איבזור, ציוד, ריהוט, כלים, תאורה ומערכות שונות</t>
    </r>
  </si>
  <si>
    <t xml:space="preserve">בהתאם לנתוני התכנית העסקית נראה כי תקופת החזר היא 6 שנים. חשיפה מקסימלית עומדת על 1,969 אלף ₪. 
שיעור ההון העצמי מסך כל ההשקעה עומד על 92%, דבר אשר מגדיל את הסבירות להצלחה של הרחבת העסק. </t>
  </si>
  <si>
    <t>אטרקציית תיירות "לייזר טאג" - רובי לייזר להפעלת שטח, למטרות ימי גיבוש, ימי הולדת, הפעלות משפחתיות ומוסדיות. 
ההשקעה כוללת מערכות לחימה לייזר טאג, עגלה, ציוד משרדי, מערכת הגברה ומחשוב, גנראטור,  רצועות לנשק, מסתורים, ציוד שטח להפעלות, רחפנים, מכשירי קשר, מצלמת גו פרו, רכב, מסע פרסום ראשוני והון חוזר.</t>
  </si>
  <si>
    <t xml:space="preserve">בהתאם לנתוני התכנית העסקית נראה כי משך החזר ההשקעה הוא כ-3 שנים, בנוסף אין פירוט של מקורות מימון להשקעה. </t>
  </si>
  <si>
    <r>
      <t xml:space="preserve">הקמת 2 יחידות אירוח כפרי ('צימרים') בעלות אופי מדברי בבאר מילכה.
</t>
    </r>
    <r>
      <rPr>
        <b/>
        <sz val="11"/>
        <color theme="1"/>
        <rFont val="Arial"/>
        <family val="2"/>
        <scheme val="minor"/>
      </rPr>
      <t xml:space="preserve">ההשקעה כוללת: </t>
    </r>
    <r>
      <rPr>
        <sz val="11"/>
        <color theme="1"/>
        <rFont val="Arial"/>
        <family val="2"/>
        <charset val="177"/>
        <scheme val="minor"/>
      </rPr>
      <t xml:space="preserve">
* הוצאות קדם פיתוח (ייזום, ייעוץ, מדידות, תכנון, אגרות בניה, יועצים מומחים ועוד)
* תשתיות ופיתוח (חשמל, מים, ביוב, חניה, שבילים פנימיים, חייץ, גידור ועוד)
* בינוי
* בנוסף, מתקנים, איבזור, ציוד, ריהוט, כלים, תאורה ומערכות שונות</t>
    </r>
  </si>
  <si>
    <t xml:space="preserve">בהתאם לנתוני התכנית העסקית נראה כי תקופת החזר היא 7 שנים. חשיפה מקסימלית עומדת על 652 אלף ₪. 
שיעור ההון העצמי מסך כל ההשקעה עומד על 73%, דבר אשר מגדיל את הסבירות להצלחה של הרחבת העסק. </t>
  </si>
  <si>
    <r>
      <t xml:space="preserve">פיתוח תיירות הכוללת גידולים מיוחדים, הדרכה, מכירה ישירה ופעילות חקלאית. 
</t>
    </r>
    <r>
      <rPr>
        <b/>
        <sz val="11"/>
        <color theme="1"/>
        <rFont val="Arial"/>
        <family val="2"/>
        <scheme val="minor"/>
      </rPr>
      <t xml:space="preserve">ההשקעה כוללת: </t>
    </r>
    <r>
      <rPr>
        <sz val="11"/>
        <color theme="1"/>
        <rFont val="Arial"/>
        <family val="2"/>
        <charset val="177"/>
        <scheme val="minor"/>
      </rPr>
      <t xml:space="preserve">
* הוצאות קדם פיתוח (ייזום, ייעוץ, מדידות, תכנון, דמי היוון, היטל השבחה ואגרות בניה, יועצים מומחים ועוד)
* תשתיות ופיתוח (חשמל, מים, ביוב, דרכים, גידור ועוד)
* בינוי
* בנוסף, מתקנים, איבזור, ציוד, ריהוט, כלים, תאורה ומערכות שונות</t>
    </r>
  </si>
  <si>
    <t>בהתאם לנתוני התכנית העסקית נראה כי תקופת החזר היא 6 שנים.
סך עלות ההשקעה מסתכמת ב-600 אלף ₪, התכנית העסקית אינה כוללת את פירוט מימון להשקעה.</t>
  </si>
  <si>
    <t>הרחבת עסק של פיתוח ותשתיות לטובת פיתוח העסק במרחב המועצה אזורית אשכול. לאור עליה בפעילות העסק בתחום הפיתוח והבינוי והכוונה לתת שרותי מחפרון לחקלאי אזור אשכול והסביבה ,ולאור הרצון בפיתוח העסק מעוניין ישי ספז ברכישת ציוד ההכרחי לתפעול העסק. הציוד הנדרש כולל : כף מערבל בטון, גנרטור, מחפר וכלים שונים.</t>
  </si>
  <si>
    <t>בהתאם לנתוני התכנית העסקית נראה כי תקופת החזר היא כ-5 שנים. שיעור ההון העצמי מסך כל ההשקעה עומד על 50%, ויתר המימון צפוי להגיע מבקשת הסיוע של החטיבה להתיישבות.</t>
  </si>
  <si>
    <t xml:space="preserve">חניון קמפינג משולב בספיר. המוצר התיירותי המוצע הינו אורחן מדברי המותאם לתקן חניון (קמפינג) משולב. החניון יוקם באופן שמשתלב בסביבה, בעל אופי מדברי-אקולוגי צנוע, מושתת על רמה גבוהה של תשומת לב אישת מצד אחד ומחירים עממיים מצד שני. האתר יוקם ויתופעל בהתאם לעקרונות תיכנון ובניה אקולוגיים המתפתחים בארץ ובעולם ויכלול: משטחים מוסדרים להקמה עצמית של אוהלים על ידי האורחים, אוהלים קבוצתיים, אוהלים קבועים ויחידות אירוח קבועות קלות. סה"כ קיבלת האתר כ-330 לנים בו זמנית. </t>
  </si>
  <si>
    <t>בהתאם לנתוני התכנית העסקית נראה כי תקופת החזר היא 7 שנים. חשיפה מקסימלית עומדת על 3,030 אלף ₪. 
שיעור ההון העצמי מסך כל ההשקעה עומד על 59%</t>
  </si>
  <si>
    <t>קמת מתחם חאן תיירותי במושב פארן ובו 2 יחידות אירוח ומתחם להפעלה של מגוון פעילויות תרבותיות בתחום אומנות הריקוד. כל יחידת אירוח מאובזרת וכוללת מטבחון מאובזר, פינת ישיבה, יחידת רחצה, שירותים ופרגולה בחצר. במתחם החאן יהיה אזור חיצוני מוצל, מדשאה, פינות משחקים לילדים. יוקם במקום סטודיו לריקוד.</t>
  </si>
  <si>
    <t>בהתאם לנתוני תכנית העסקית, שיעור ההון העצמי עומד על 11% מסך עלות ההשקעה.
כמו כן, מתוך נתוני דו"ח רווח והפסד בתכנית העסקית נראה כי החברה מרוויחה החל מהשנה הראשונה, אך חשוב לציין כי דו"ח רווח והפסד אינו מגלם בתוכו את עלויות השכר של 2 המנהלים. על כן, במידה ולוקחים בחשבון עלות שכר של כ-200,000 ש"ח בשנה וגידול ברווח של 3% החל מהשנה הרביעית - משך החזר זמן ההשקעה עולה על 10 שנים.</t>
  </si>
  <si>
    <t>מבשלת בירה בוטיק. מטרת הפרוייקט הינה הרחבה יכולת ייצור בירה ואריזתה באמצעים חדישים ביותר ומאושרים על ידי משרד הבריאות והמשרד לאיכות הסביבה . בנוסף, שיפור מרכז מבקרים ללימוד וטעימות כולל אירועים חברתיים ותרבותיים. מאחר שהחברה זיהתה ביקוש עולה בכל הקשור לבירה (ייצור מוצרים חדשים, מרכז מבקרים ועוד), הוחלט על התרחבות המקום הקיים.</t>
  </si>
  <si>
    <t>בהתאם לנתוני התכנית העסקית נראה כי תקופת החזר היא כשנתיים. שיעור ההון העצמי מסך כל ההשקעה עומד על 15%.נראה כי היתרון המהותי במיזם הוא במשך החזר ההשקעה המהיר יחסית.</t>
  </si>
  <si>
    <t>צפון</t>
  </si>
  <si>
    <t xml:space="preserve">מאפיית בוטיק ללחמי בריאות, כוללת הגשת קפה וארוחות קלות, מקום מפגש המקבץ את הקהילות האזוריות. המאפייה מציעה לחמי מחמצת מחיטה מלאה, שיפון, כוסמין, קמחים עתיקים וגם קמח לבן.
מימון השקעה גבוהה כרוכה בהעתקת העסק: התאמת המבנה, שדרוג ציוד ורכישת ציוד חדש, הובלת ציוד קיים. </t>
  </si>
  <si>
    <t>בהתאם לנתוני התכנית העסקית נראה כי תקופת החזר הינו כ-5 שנים. שיעור ההון העצמי מסך כל ההשקעה מהווה כ-30%. בהתאם לנתוני הדוחות הכספיים נראה כי בשנה הראשונה העסק עתיד להיות בהפסד, אך בהמשך המגמה משתנה ומשתפרת ונראה כי העסק יחל להרוויח כבר החל מהשנה השנייה.</t>
  </si>
  <si>
    <t>גליתא חוות שוקולד בקיבוץ דגניה המעסיקה מספר רב של עובדים ופועלת בתחום הייצור והניידות. העסק פועל בשני ענפים עיקריים: ענף האטרקציות וענף ייצור השוקולד. האסטרטגיה הינה הגדלת מכירות השוקולד למוסדיים, הרחבת מרכז המבקרים לפרטיים ומוסדיים, העמקה בתחום הגלידות, איכות גבוהה מאוד, גמישות לצרכי הלקוחות, גיוון בפעילויות ובמוצרים ביאפשרו לקוחות חוזרים. 
משאבים נדרשים למימוש האסטרטגיה השיווקית: שדרוג הייצור על ידי הוספת מיכון מתאים, הוספת שמונה עובדים חדשים, הרחבת מרכז המבקרים, יצירת פעילויות מגוונות ושונות בכל שנה.</t>
  </si>
  <si>
    <t xml:space="preserve">בהתאם לנתוני התכנית העסקית נראה כי תקופת החזר הינה כ-3 שנים. שיעור ההון העצמי מסך כל ההשקעה מהווה כ-10%. אחוז הרווח הגולמי הצפוי הינו כ31-34%, אשר מעט גבוה ביחס לשיעור הרווח הגולמי בענף. </t>
  </si>
  <si>
    <t>רינה הינה הבעלים של סטודיו מנדרינה הפועל במושב נטור. בסטודיו רינה מייצרת תכשיטים ומוצרי אמנות אחרים אותם היא מוכרת בחנות מקוונת ובנוסף מעבירה סדנאות.
השקעות: 4 מבנים יבלים, הובלת מבנים יבילים, תכנון אדריכלי, תכנון הנדסי, פיתוח שטח קבלן ביצוע, חניית נכה וגישה לחניית נכה, שיפוץ סטודיו נוכחי, תשתיות חשמל, מים ביוב, ונלקח גם בצ"מ של 5% מסך ההשקעה.</t>
  </si>
  <si>
    <t>בהתאם לנתוני התכנית העסקית נראה כי תקופת החזר הינה כ-8 שנים. שיעור ההון העצמי מסך כל ההשקעה מהווה כ-26%. 
שיעור הרווח הגולמי הינו כ-70%, נתון אשר גבוה משמעותית בהשוואה שיעור הרווח הגולמי בענף</t>
  </si>
  <si>
    <t>הקמת יזמות בתחום שמן הזית - שמן זית בטעמים וקוסמטיקה משמן זית. ההשקעה מורכבת מעלות תשתיות ומבנים.</t>
  </si>
  <si>
    <t>התוכנית העסקית הינה רלוונטית לאוגוסט 2017, על כן לא מעודכנת לבקשה סיוע הספציפית. בהינתן הנתונים מהנספח שיעור ההון העצמי עומד על 20% מסך עלות ההשקעה. 
בתכנית העסקית הקיימת ישנם נתונים בנוגע להכנסות והוצאות, באמצעותם ניתן לחשב את דוחות רווח והפסד. אך למרות זאת, לא קיימים נתונים שכר כ"א בהוצאות הנ"ל. על כן, במידה ויבוצע חישוב כללי של הרווח, בתוספת שכר עבודה, העסק צפוי להפסד. בהתאם למידע חסר הנ"ל לא ניתן להעריך את משך החזר ההשקעה.</t>
  </si>
  <si>
    <t>(פריטים מרובים)</t>
  </si>
  <si>
    <t>ממוצע של ניקוד אשכול חברתי-כלכלי</t>
  </si>
  <si>
    <t>ממוצע של ניקוד פריפריאלי</t>
  </si>
  <si>
    <t>ממוצע של ניקוד מיקום המיזם</t>
  </si>
  <si>
    <t>ממוצע של ניקוד גודל הישוב</t>
  </si>
  <si>
    <t>הדרום סה"כ</t>
  </si>
  <si>
    <t>הצפון סה"כ</t>
  </si>
  <si>
    <t>המרכז סה"כ</t>
  </si>
  <si>
    <t>תוויות שורה</t>
  </si>
  <si>
    <t>סכום כולל</t>
  </si>
  <si>
    <t>תוויות עמודה</t>
  </si>
  <si>
    <t>ממוצע של ניקוד</t>
  </si>
  <si>
    <t>סה"כ ניקוד</t>
  </si>
  <si>
    <t>עמק יזרעאל</t>
  </si>
  <si>
    <t>מטולה</t>
  </si>
  <si>
    <t>יסוד המעלה</t>
  </si>
  <si>
    <t>מגדל</t>
  </si>
  <si>
    <t>יוזן ע"י החטיבה</t>
  </si>
  <si>
    <t xml:space="preserve">תנאי סף - בבחינת החטיבה להתיישבות </t>
  </si>
  <si>
    <t xml:space="preserve">מועצה </t>
  </si>
  <si>
    <t>יישוב/סעיף</t>
  </si>
  <si>
    <t>אישור ניהול ספרים</t>
  </si>
  <si>
    <t>מסמך שמראה כי המבקש אינו מוגבל במערכת החשבות של החטיבה</t>
  </si>
  <si>
    <t>מכתב פנייה של ראש המועצה</t>
  </si>
  <si>
    <r>
      <t xml:space="preserve">ניקוד מיקום המיזם 
</t>
    </r>
    <r>
      <rPr>
        <sz val="9"/>
        <rFont val="Arial"/>
        <family val="2"/>
      </rPr>
      <t>(סיווג הישוב)</t>
    </r>
  </si>
  <si>
    <t>ניקוד גודל הישוב</t>
  </si>
  <si>
    <t>גודל הישוב (בתי אב)</t>
  </si>
  <si>
    <t>עד 50</t>
  </si>
  <si>
    <t>עד 100</t>
  </si>
  <si>
    <t>עד 150</t>
  </si>
  <si>
    <t>עד 200</t>
  </si>
  <si>
    <t>יותר מ-200</t>
  </si>
  <si>
    <r>
      <t xml:space="preserve">מיקום המיזם 
</t>
    </r>
    <r>
      <rPr>
        <sz val="10"/>
        <rFont val="Arial"/>
        <family val="2"/>
        <scheme val="minor"/>
      </rPr>
      <t>(סיווג הישוב)</t>
    </r>
  </si>
  <si>
    <t>רשימה נפתחת</t>
  </si>
  <si>
    <t>טופס בקשה - נספח 1</t>
  </si>
  <si>
    <t>טופס בקשה להעברת כספים באמצעות מס"ב - נספח 2</t>
  </si>
  <si>
    <t>טופס הגשה מקצועי המיועד לשנים 2018 ו-2019 -נספח 3</t>
  </si>
  <si>
    <t>פירוט תמיכות לשנים 2018/19</t>
  </si>
  <si>
    <t>בקשות המתייחסות לשטחי יהודה ושומרון</t>
  </si>
  <si>
    <t>הערות פארטו</t>
  </si>
  <si>
    <t>עלות כוללת (₪)</t>
  </si>
  <si>
    <t>בקשה במרכבה (₪)</t>
  </si>
  <si>
    <t>סכום מומלץ מקורי (₪)</t>
  </si>
  <si>
    <t>כללי - פארטו</t>
  </si>
  <si>
    <t>הערות מהנדסת פארטו</t>
  </si>
  <si>
    <t>יוזן ע"י החטיבה (רשימה נפתחת)</t>
  </si>
  <si>
    <t>הערכת החטיבה (רשימה נפתחת)</t>
  </si>
  <si>
    <t xml:space="preserve">                                                                                  </t>
  </si>
  <si>
    <t>בקשה להשתתפות חט"ל</t>
  </si>
  <si>
    <t>הסבר מילולי ותרומת הפרויקט</t>
  </si>
  <si>
    <t>עלות כוללת במרכבה</t>
  </si>
  <si>
    <t>אחוז תמיכה</t>
  </si>
  <si>
    <t>סכום מומלץ פארטו</t>
  </si>
  <si>
    <t>סכום מאושר סופי לאחר קיצוץ רוחבי</t>
  </si>
  <si>
    <t>אחוז מימון</t>
  </si>
  <si>
    <t>מס' פנימי</t>
  </si>
  <si>
    <t>המלצת המרחב</t>
  </si>
  <si>
    <t>נושא / פרויקט</t>
  </si>
  <si>
    <t>ע"י מי מוקם המיזם</t>
  </si>
  <si>
    <t>מספר בתי אב בישוב</t>
  </si>
  <si>
    <t>יזמות עסקית - הנחיות רוחב</t>
  </si>
  <si>
    <t>היקף עלות מינימאלי של פרויקט להשתתפות</t>
  </si>
  <si>
    <t>סך כל הסיוע מגורמים ממשלתיים</t>
  </si>
  <si>
    <t>עד 90% מסך העלויות המאושרות לבקשה</t>
  </si>
  <si>
    <t>שיעור התמיכה</t>
  </si>
  <si>
    <t>עד 200,000 ₪ או עד 50% מעלות המיזם, לפי הנמוך מביניהם</t>
  </si>
  <si>
    <t>לפחות 10%</t>
  </si>
  <si>
    <t>העמדת בטחונות ראויים ומתאימים לנושא היזמות</t>
  </si>
  <si>
    <t>בהתאם לדרישות החטיבה</t>
  </si>
  <si>
    <t xml:space="preserve">התמיכה תינתן ליזמים המתגוררים בישוב באופן קבוע </t>
  </si>
  <si>
    <t xml:space="preserve">לא קיבלו בעבר סיוע העולה על 150,000 ₪ לצורך פיתוח מיזמים בתחום התעסוקה. </t>
  </si>
  <si>
    <t>עד 50% מסך העלויות המאושרות לבקשה</t>
  </si>
  <si>
    <t>הוןן חוזר -חקלאות בלבד</t>
  </si>
  <si>
    <t>יוכר שיעור של עד 50% מסכום ההשקעה כאשר התמיכה לא תעלה על 50% מסכום זה</t>
  </si>
  <si>
    <t>יכולת מימון - השתתפות בהון עצמי</t>
  </si>
  <si>
    <t>שם המיזם</t>
  </si>
  <si>
    <t>היקף עלות מינימאלי של פרויקט להשתתפות על פי נוהל זה - 50,000</t>
  </si>
  <si>
    <t>סך הסיוע מגורמים ממשלתיים לא יעלה על 90% מסך העלויות המאושרות לבקשה.</t>
  </si>
  <si>
    <t>השתתפות החטיבה במיזם (בסעיף היזמות) המוקם על ידי יזם אחד לא תעלה על סך של 200,000 ₪ או עד שיעור של 50% מעלות המיזם, לפי הנמוך מביניהם.</t>
  </si>
  <si>
    <t>היזם או השותפות יידרש/ו להציג יכולת מימון ולהתחייב להשתתפות של 10% לפחות בהון עצמי</t>
  </si>
  <si>
    <t>היזם או השותפות יידרש/ו להעמיד בטחונות ראויים ומתאימים לנושא היזמות, בהתאם לדרישת החטיבה, לעמידה בתכנית העסקית שתאושר, לרבות לעניין תוספת המועסקים הצפויה כתוצאה מהמיזם וכן ללוחות הזמנים לביצועו.</t>
  </si>
  <si>
    <r>
      <t xml:space="preserve">השתתפות החטיבה במיזם (בסעיף היזמות) המוקם על ידי </t>
    </r>
    <r>
      <rPr>
        <b/>
        <sz val="11"/>
        <color theme="1"/>
        <rFont val="Arial"/>
        <family val="2"/>
        <charset val="177"/>
        <scheme val="minor"/>
      </rPr>
      <t>יזם אחד</t>
    </r>
  </si>
  <si>
    <t>ישוב</t>
  </si>
  <si>
    <t>שיעור התמיכה לא יעלה על 50% מסך העלויות המאושרות לבקשה.</t>
  </si>
  <si>
    <t>הון חוזר (חקלאות בלבד) יוכר שיעור של עד 50% מסכום ההשקעה, כאשר התמיכה לא תעלה על 50% מסכום זה</t>
  </si>
  <si>
    <t>בקרה - חברת פארטו</t>
  </si>
  <si>
    <t>פרויקט</t>
  </si>
  <si>
    <r>
      <t xml:space="preserve">מיזם קיים - הצגת רישיון עסק 
</t>
    </r>
    <r>
      <rPr>
        <sz val="10"/>
        <color theme="1"/>
        <rFont val="Arial"/>
        <family val="2"/>
        <scheme val="minor"/>
      </rPr>
      <t>**ככל שהמיזם נדרש לרישיון כזה</t>
    </r>
  </si>
  <si>
    <t xml:space="preserve">תכנית עסקית </t>
  </si>
  <si>
    <t>תכנית עסקית</t>
  </si>
  <si>
    <t>תכנון ראשוני/בקשה להיתר</t>
  </si>
  <si>
    <t>היתכנות וזמינות</t>
  </si>
  <si>
    <t>זכויות במגרש למגורים או במשק/נחלה בישוב</t>
  </si>
  <si>
    <t>אישור מהנדס המרחב להצעות מחיר בנושאים הנדסיים</t>
  </si>
  <si>
    <t>היתר בניה/ פטור מהיתה</t>
  </si>
  <si>
    <t>זיקת המבקש לקרקע</t>
  </si>
  <si>
    <t>הסכם הרשאה</t>
  </si>
  <si>
    <t>אישור המנהל האזרחי + תשריט</t>
  </si>
  <si>
    <t>מהנדסת פארטו</t>
  </si>
  <si>
    <t>תרומה לתעסוקה בישוב/אזור</t>
  </si>
  <si>
    <t>יותר מ-5 מועסקים</t>
  </si>
  <si>
    <t>3-5 מועסקים</t>
  </si>
  <si>
    <t>1-2 מועסקים</t>
  </si>
  <si>
    <t>אין</t>
  </si>
  <si>
    <t>ניקוד תרומה לתעסוקה</t>
  </si>
  <si>
    <t>התרשמות ממדדים כלכליים - תכנית עסקית</t>
  </si>
  <si>
    <t>הערכה כללית ומקצועית</t>
  </si>
  <si>
    <t>החזר השקעה במיזם</t>
  </si>
  <si>
    <t>שיעור ההון העצמי</t>
  </si>
  <si>
    <t>שנה ומעלה</t>
  </si>
  <si>
    <t>שנתיים ומעלה</t>
  </si>
  <si>
    <t>3 שנים ומעלה</t>
  </si>
  <si>
    <t>4 שנים ומעלה</t>
  </si>
  <si>
    <t>5 שנים ומעלה</t>
  </si>
  <si>
    <t>50% ומעלה</t>
  </si>
  <si>
    <t>40% ומעלה</t>
  </si>
  <si>
    <t>30% ומעלה</t>
  </si>
  <si>
    <t>20% ומעלה</t>
  </si>
  <si>
    <t xml:space="preserve">מעל 10% </t>
  </si>
  <si>
    <t>ניקוד החזר השקעה במיזם</t>
  </si>
  <si>
    <t>ניקוד שיעור ההון העצמי</t>
  </si>
  <si>
    <t>התרשמות מהתכנית העסקית</t>
  </si>
  <si>
    <t>ייחודיות/ תרומת המיזם</t>
  </si>
  <si>
    <t>ניקוד התרשמות מהתכנית העסקית</t>
  </si>
  <si>
    <t>תכנית מלאה ומפורטת, באיכות גבוהה</t>
  </si>
  <si>
    <t>תכנית מלאה אך באיכות בינונית</t>
  </si>
  <si>
    <t>תכנית חלקית ברמה טובה</t>
  </si>
  <si>
    <t>תכנית חסרה וברמה בינונית/סבירה</t>
  </si>
  <si>
    <t>הרחבת הפרויקט או הקמה</t>
  </si>
  <si>
    <t>הקמת מיזם חדש</t>
  </si>
  <si>
    <t>הרחבת מיזם קיים</t>
  </si>
  <si>
    <t>ניקוד הרחבת פרויקט/ הקמה</t>
  </si>
  <si>
    <t>ייחודיות/תרומת המיזם</t>
  </si>
  <si>
    <t>ניקוד ייחודיות/תרומת המיזם</t>
  </si>
  <si>
    <t>מיזם ייחודי באיזור</t>
  </si>
  <si>
    <t>מיזם בתחום/ ענף קיים</t>
  </si>
  <si>
    <t>מיזם בתחום/ענף קיים אך בעל ייחודיות/חדשנות טכנולוגית</t>
  </si>
  <si>
    <t>היזם/המיזם בישוב בני מיעוטים או בישוב של מתיישבים חדשים</t>
  </si>
  <si>
    <t>תוספת ניקוד- בני מיעוטים/ מתיישבים חדשים</t>
  </si>
  <si>
    <t>סה"כ הערכה כללית ומקצועית</t>
  </si>
  <si>
    <t>סה"כ התרשמות ממדדים כלכליים - תכנית עסקית</t>
  </si>
  <si>
    <t xml:space="preserve">מהות הפרויקט </t>
  </si>
  <si>
    <r>
      <t xml:space="preserve">תרומה לתעסוקה בישוב/ באזור (מס' משרות </t>
    </r>
    <r>
      <rPr>
        <b/>
        <u/>
        <sz val="9"/>
        <rFont val="Arial"/>
        <family val="2"/>
      </rPr>
      <t>תוספתיות</t>
    </r>
    <r>
      <rPr>
        <b/>
        <sz val="9"/>
        <rFont val="Arial"/>
        <family val="2"/>
        <charset val="177"/>
      </rPr>
      <t>)</t>
    </r>
  </si>
  <si>
    <r>
      <t xml:space="preserve">יישוב </t>
    </r>
    <r>
      <rPr>
        <b/>
        <u/>
        <sz val="10"/>
        <rFont val="Arial"/>
        <family val="2"/>
        <scheme val="minor"/>
      </rPr>
      <t>המיזם</t>
    </r>
  </si>
  <si>
    <t>הנושא/פרויקט</t>
  </si>
  <si>
    <t>יזמות עסקית לשנת 2019 - כלל בקשות המרחבים</t>
  </si>
  <si>
    <t>יוזם על ידי החטיבה</t>
  </si>
  <si>
    <t>יישוב היזם</t>
  </si>
  <si>
    <t>מועצה (היזם)</t>
  </si>
  <si>
    <t xml:space="preserve">מועצה
 (מיקום המיזם) 
</t>
  </si>
  <si>
    <t/>
  </si>
  <si>
    <t xml:space="preserve">עלות מאושרת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</si>
</sst>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 #,##0;&quot;₪&quot;\ \-#,##0"/>
    <numFmt numFmtId="7" formatCode="&quot;₪&quot;\ #,##0.00;&quot;₪&quot;\ \-#,##0.00"/>
    <numFmt numFmtId="44" formatCode="_ &quot;₪&quot;\ * #,##0.00_ ;_ &quot;₪&quot;\ * \-#,##0.00_ ;_ &quot;₪&quot;\ * &quot;-&quot;??_ ;_ @_ "/>
    <numFmt numFmtId="43" formatCode="_ * #,##0.00_ ;_ * \-#,##0.00_ ;_ * &quot;-&quot;??_ ;_ @_ "/>
    <numFmt numFmtId="164" formatCode="0.0"/>
    <numFmt numFmtId="165" formatCode="0.000"/>
    <numFmt numFmtId="166" formatCode="#,##0.0"/>
    <numFmt numFmtId="167" formatCode="_ &quot;₪&quot;\ * #,##0_ ;_ &quot;₪&quot;\ * \-#,##0_ ;_ &quot;₪&quot;\ * &quot;-&quot;??_ ;_ @_ "/>
    <numFmt numFmtId="168" formatCode="0.0%"/>
    <numFmt numFmtId="169" formatCode="[$-1010000]d/m/yyyy;@"/>
    <numFmt numFmtId="170" formatCode="&quot;₪&quot;\ #,##0"/>
    <numFmt numFmtId="171" formatCode="_ * #,##0.0_ ;_ * \-#,##0.0_ ;_ * &quot;-&quot;??_ ;_ @_ "/>
    <numFmt numFmtId="172" formatCode="_ * #,##0_ ;_ * \-#,##0_ ;_ * &quot;-&quot;??_ ;_ @_ "/>
    <numFmt numFmtId="173" formatCode="&quot;₪&quot;\ #,##0.00"/>
  </numFmts>
  <fonts count="71" x14ac:knownFonts="1">
    <font>
      <sz val="11"/>
      <color theme="1"/>
      <name val="Arial"/>
      <family val="2"/>
      <charset val="177"/>
      <scheme val="minor"/>
    </font>
    <font>
      <sz val="11"/>
      <color theme="0"/>
      <name val="Arial"/>
      <family val="2"/>
      <charset val="177"/>
      <scheme val="minor"/>
    </font>
    <font>
      <b/>
      <sz val="18"/>
      <color rgb="FF538DD5"/>
      <name val="Arial"/>
      <family val="2"/>
    </font>
    <font>
      <b/>
      <sz val="16"/>
      <color rgb="FF538DD5"/>
      <name val="Arial"/>
      <family val="2"/>
    </font>
    <font>
      <b/>
      <sz val="18"/>
      <color rgb="FFCC0066"/>
      <name val="Arial"/>
      <family val="2"/>
      <scheme val="minor"/>
    </font>
    <font>
      <b/>
      <sz val="18"/>
      <color theme="5"/>
      <name val="Arial"/>
      <family val="2"/>
      <scheme val="minor"/>
    </font>
    <font>
      <b/>
      <sz val="18"/>
      <color theme="3"/>
      <name val="Arial"/>
      <family val="2"/>
      <scheme val="minor"/>
    </font>
    <font>
      <sz val="9"/>
      <color theme="3"/>
      <name val="Arial"/>
      <family val="2"/>
      <scheme val="minor"/>
    </font>
    <font>
      <b/>
      <sz val="18"/>
      <color rgb="FF00FFFF"/>
      <name val="Arial"/>
      <family val="2"/>
      <scheme val="minor"/>
    </font>
    <font>
      <b/>
      <sz val="18"/>
      <color theme="9" tint="-0.499984740745262"/>
      <name val="Arial"/>
      <family val="2"/>
      <scheme val="minor"/>
    </font>
    <font>
      <sz val="14"/>
      <color theme="9" tint="-0.499984740745262"/>
      <name val="Arial"/>
      <family val="2"/>
      <scheme val="minor"/>
    </font>
    <font>
      <b/>
      <sz val="18"/>
      <color rgb="FF009999"/>
      <name val="Arial"/>
      <family val="2"/>
      <scheme val="minor"/>
    </font>
    <font>
      <sz val="9"/>
      <color rgb="FF009999"/>
      <name val="Arial"/>
      <family val="2"/>
      <scheme val="minor"/>
    </font>
    <font>
      <b/>
      <sz val="18"/>
      <color rgb="FF660066"/>
      <name val="Arial"/>
      <family val="2"/>
      <scheme val="minor"/>
    </font>
    <font>
      <b/>
      <sz val="9"/>
      <color theme="0"/>
      <name val="Arial"/>
      <family val="2"/>
    </font>
    <font>
      <b/>
      <sz val="9"/>
      <color theme="0"/>
      <name val="Arial"/>
      <family val="2"/>
      <scheme val="minor"/>
    </font>
    <font>
      <b/>
      <sz val="9"/>
      <color theme="1"/>
      <name val="Arial"/>
      <family val="2"/>
      <scheme val="minor"/>
    </font>
    <font>
      <sz val="9"/>
      <color theme="0"/>
      <name val="Arial"/>
      <family val="2"/>
    </font>
    <font>
      <sz val="9"/>
      <color rgb="FF538DD5"/>
      <name val="Arial"/>
      <family val="2"/>
    </font>
    <font>
      <sz val="9"/>
      <color theme="0"/>
      <name val="Arial"/>
      <family val="2"/>
      <charset val="177"/>
    </font>
    <font>
      <b/>
      <sz val="9"/>
      <color theme="0"/>
      <name val="Arial"/>
      <family val="2"/>
      <charset val="177"/>
    </font>
    <font>
      <sz val="9"/>
      <name val="Arial"/>
      <family val="2"/>
    </font>
    <font>
      <b/>
      <sz val="9"/>
      <name val="Arial"/>
      <family val="2"/>
    </font>
    <font>
      <sz val="9"/>
      <color theme="1"/>
      <name val="Arial"/>
      <family val="2"/>
      <scheme val="minor"/>
    </font>
    <font>
      <sz val="10"/>
      <color indexed="8"/>
      <name val="Arial"/>
      <family val="2"/>
    </font>
    <font>
      <sz val="9"/>
      <color indexed="8"/>
      <name val="Arial"/>
      <family val="2"/>
    </font>
    <font>
      <sz val="9"/>
      <color indexed="81"/>
      <name val="Tahoma"/>
      <family val="2"/>
    </font>
    <font>
      <b/>
      <sz val="9"/>
      <color indexed="81"/>
      <name val="Tahoma"/>
      <family val="2"/>
    </font>
    <font>
      <sz val="8"/>
      <color indexed="81"/>
      <name val="Tahoma"/>
      <family val="2"/>
    </font>
    <font>
      <sz val="10"/>
      <name val="Arial"/>
      <family val="2"/>
      <scheme val="minor"/>
    </font>
    <font>
      <b/>
      <sz val="10"/>
      <name val="Arial"/>
      <family val="2"/>
      <scheme val="minor"/>
    </font>
    <font>
      <sz val="11"/>
      <color theme="1"/>
      <name val="Arial"/>
      <family val="2"/>
      <charset val="177"/>
      <scheme val="minor"/>
    </font>
    <font>
      <sz val="9"/>
      <color theme="1"/>
      <name val="Arial"/>
      <family val="2"/>
      <charset val="177"/>
      <scheme val="minor"/>
    </font>
    <font>
      <b/>
      <sz val="9"/>
      <name val="Arial"/>
      <family val="2"/>
      <charset val="177"/>
      <scheme val="minor"/>
    </font>
    <font>
      <sz val="9"/>
      <name val="Arial"/>
      <family val="2"/>
      <charset val="177"/>
      <scheme val="minor"/>
    </font>
    <font>
      <b/>
      <sz val="9"/>
      <name val="Arial"/>
      <family val="2"/>
      <charset val="177"/>
    </font>
    <font>
      <sz val="10"/>
      <name val="Arial"/>
      <family val="2"/>
    </font>
    <font>
      <b/>
      <sz val="11"/>
      <color theme="1"/>
      <name val="Arial"/>
      <family val="2"/>
      <scheme val="minor"/>
    </font>
    <font>
      <sz val="11"/>
      <color indexed="8"/>
      <name val="Arial"/>
      <family val="2"/>
      <charset val="177"/>
    </font>
    <font>
      <b/>
      <sz val="10"/>
      <color theme="1"/>
      <name val="Arial"/>
      <family val="2"/>
      <scheme val="minor"/>
    </font>
    <font>
      <sz val="10"/>
      <color theme="1"/>
      <name val="Arial"/>
      <family val="2"/>
      <charset val="177"/>
      <scheme val="minor"/>
    </font>
    <font>
      <sz val="10"/>
      <name val="Arial"/>
      <family val="2"/>
      <charset val="177"/>
      <scheme val="minor"/>
    </font>
    <font>
      <b/>
      <sz val="9"/>
      <name val="Arial"/>
      <family val="2"/>
      <scheme val="minor"/>
    </font>
    <font>
      <sz val="10"/>
      <name val="Arial"/>
      <family val="2"/>
      <charset val="177"/>
    </font>
    <font>
      <sz val="9"/>
      <name val="Arial"/>
      <family val="2"/>
      <scheme val="minor"/>
    </font>
    <font>
      <sz val="9"/>
      <color rgb="FFFF0000"/>
      <name val="Arial"/>
      <family val="2"/>
      <charset val="177"/>
      <scheme val="minor"/>
    </font>
    <font>
      <sz val="11"/>
      <color theme="1"/>
      <name val="Arial"/>
      <family val="2"/>
      <scheme val="minor"/>
    </font>
    <font>
      <sz val="11"/>
      <name val="Arial"/>
      <family val="2"/>
      <charset val="177"/>
      <scheme val="minor"/>
    </font>
    <font>
      <sz val="11"/>
      <color rgb="FF000000"/>
      <name val="Arial"/>
      <family val="2"/>
    </font>
    <font>
      <sz val="11"/>
      <color theme="1"/>
      <name val="Arial"/>
      <family val="2"/>
      <charset val="177"/>
    </font>
    <font>
      <b/>
      <sz val="11"/>
      <name val="Arial"/>
      <family val="2"/>
      <charset val="177"/>
      <scheme val="minor"/>
    </font>
    <font>
      <sz val="8"/>
      <color theme="1"/>
      <name val="Arial"/>
      <family val="2"/>
      <charset val="177"/>
      <scheme val="minor"/>
    </font>
    <font>
      <b/>
      <sz val="8"/>
      <color theme="1"/>
      <name val="Arial"/>
      <family val="2"/>
      <scheme val="minor"/>
    </font>
    <font>
      <b/>
      <sz val="9"/>
      <color rgb="FFFF0000"/>
      <name val="Arial"/>
      <family val="2"/>
      <charset val="177"/>
    </font>
    <font>
      <b/>
      <sz val="10"/>
      <name val="Arial"/>
      <family val="2"/>
      <charset val="177"/>
      <scheme val="minor"/>
    </font>
    <font>
      <sz val="10"/>
      <name val="Arial"/>
      <family val="2"/>
      <scheme val="minor"/>
    </font>
    <font>
      <sz val="10"/>
      <color theme="1"/>
      <name val="Arial"/>
      <family val="2"/>
      <scheme val="minor"/>
    </font>
    <font>
      <b/>
      <sz val="12"/>
      <color theme="1"/>
      <name val="Arial"/>
      <family val="2"/>
      <scheme val="minor"/>
    </font>
    <font>
      <sz val="10"/>
      <color theme="1"/>
      <name val="Arial"/>
      <family val="2"/>
      <charset val="177"/>
    </font>
    <font>
      <sz val="10"/>
      <color theme="1"/>
      <name val="Arial"/>
      <family val="2"/>
    </font>
    <font>
      <b/>
      <sz val="10"/>
      <color rgb="FFFF0000"/>
      <name val="Arial"/>
      <family val="2"/>
      <scheme val="minor"/>
    </font>
    <font>
      <b/>
      <sz val="10"/>
      <color theme="1"/>
      <name val="Arial"/>
      <family val="2"/>
      <charset val="177"/>
      <scheme val="minor"/>
    </font>
    <font>
      <b/>
      <sz val="8"/>
      <color theme="1"/>
      <name val="Arial"/>
      <family val="2"/>
      <charset val="177"/>
      <scheme val="minor"/>
    </font>
    <font>
      <sz val="10"/>
      <color rgb="FFFF0000"/>
      <name val="Arial"/>
      <family val="2"/>
      <charset val="177"/>
      <scheme val="minor"/>
    </font>
    <font>
      <b/>
      <sz val="11"/>
      <color theme="1"/>
      <name val="Arial"/>
      <family val="2"/>
      <charset val="177"/>
      <scheme val="minor"/>
    </font>
    <font>
      <sz val="12"/>
      <color theme="1"/>
      <name val="Arial"/>
      <family val="2"/>
      <charset val="177"/>
      <scheme val="minor"/>
    </font>
    <font>
      <b/>
      <sz val="12"/>
      <name val="Arial"/>
      <family val="2"/>
      <charset val="177"/>
      <scheme val="minor"/>
    </font>
    <font>
      <b/>
      <u/>
      <sz val="18"/>
      <name val="Arial"/>
      <family val="2"/>
      <charset val="177"/>
      <scheme val="minor"/>
    </font>
    <font>
      <b/>
      <u/>
      <sz val="9"/>
      <name val="Arial"/>
      <family val="2"/>
    </font>
    <font>
      <b/>
      <sz val="14"/>
      <color theme="1"/>
      <name val="Arial"/>
      <family val="2"/>
      <scheme val="minor"/>
    </font>
    <font>
      <b/>
      <u/>
      <sz val="10"/>
      <name val="Arial"/>
      <family val="2"/>
      <scheme val="minor"/>
    </font>
  </fonts>
  <fills count="30">
    <fill>
      <patternFill patternType="none"/>
    </fill>
    <fill>
      <patternFill patternType="gray125"/>
    </fill>
    <fill>
      <patternFill patternType="solid">
        <fgColor theme="0" tint="-0.34998626667073579"/>
        <bgColor indexed="64"/>
      </patternFill>
    </fill>
    <fill>
      <patternFill patternType="solid">
        <fgColor theme="3" tint="0.39997558519241921"/>
        <bgColor indexed="64"/>
      </patternFill>
    </fill>
    <fill>
      <patternFill patternType="solid">
        <fgColor theme="8"/>
        <bgColor indexed="64"/>
      </patternFill>
    </fill>
    <fill>
      <patternFill patternType="solid">
        <fgColor rgb="FFCC0066"/>
        <bgColor indexed="64"/>
      </patternFill>
    </fill>
    <fill>
      <patternFill patternType="solid">
        <fgColor theme="3"/>
        <bgColor indexed="64"/>
      </patternFill>
    </fill>
    <fill>
      <patternFill patternType="solid">
        <fgColor rgb="FF00FFFF"/>
        <bgColor indexed="64"/>
      </patternFill>
    </fill>
    <fill>
      <patternFill patternType="solid">
        <fgColor theme="9" tint="-0.499984740745262"/>
        <bgColor indexed="64"/>
      </patternFill>
    </fill>
    <fill>
      <patternFill patternType="solid">
        <fgColor rgb="FF009999"/>
        <bgColor indexed="64"/>
      </patternFill>
    </fill>
    <fill>
      <patternFill patternType="solid">
        <fgColor rgb="FF660066"/>
        <bgColor indexed="64"/>
      </patternFill>
    </fill>
    <fill>
      <patternFill patternType="solid">
        <fgColor rgb="FF808080"/>
        <bgColor indexed="64"/>
      </patternFill>
    </fill>
    <fill>
      <patternFill patternType="solid">
        <fgColor theme="0" tint="-0.499984740745262"/>
        <bgColor indexed="64"/>
      </patternFill>
    </fill>
    <fill>
      <patternFill patternType="solid">
        <fgColor rgb="FF538DD5"/>
        <bgColor indexed="64"/>
      </patternFill>
    </fill>
    <fill>
      <patternFill patternType="solid">
        <fgColor rgb="FF777777"/>
        <bgColor indexed="64"/>
      </patternFill>
    </fill>
    <fill>
      <patternFill patternType="solid">
        <fgColor rgb="FF4D4D4D"/>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59999389629810485"/>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22"/>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s>
  <cellStyleXfs count="12">
    <xf numFmtId="0" fontId="0" fillId="0" borderId="0"/>
    <xf numFmtId="0" fontId="24" fillId="0" borderId="0"/>
    <xf numFmtId="0" fontId="24" fillId="0" borderId="0"/>
    <xf numFmtId="0" fontId="24" fillId="0" borderId="0"/>
    <xf numFmtId="0" fontId="24" fillId="0" borderId="0"/>
    <xf numFmtId="44" fontId="31" fillId="0" borderId="0" applyFont="0" applyFill="0" applyBorder="0" applyAlignment="0" applyProtection="0"/>
    <xf numFmtId="0" fontId="36" fillId="0" borderId="0"/>
    <xf numFmtId="44" fontId="31" fillId="0" borderId="0" applyFont="0" applyFill="0" applyBorder="0" applyAlignment="0" applyProtection="0"/>
    <xf numFmtId="169" fontId="38" fillId="0" borderId="0"/>
    <xf numFmtId="9" fontId="31" fillId="0" borderId="0" applyFont="0" applyFill="0" applyBorder="0" applyAlignment="0" applyProtection="0"/>
    <xf numFmtId="43" fontId="31" fillId="0" borderId="0" applyFont="0" applyFill="0" applyBorder="0" applyAlignment="0" applyProtection="0"/>
    <xf numFmtId="0" fontId="29" fillId="0" borderId="0"/>
  </cellStyleXfs>
  <cellXfs count="436">
    <xf numFmtId="0" fontId="0" fillId="0" borderId="0" xfId="0"/>
    <xf numFmtId="0" fontId="2"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0" fillId="0" borderId="2" xfId="0" applyBorder="1" applyAlignment="1">
      <alignment horizontal="centerContinuous" vertical="center"/>
    </xf>
    <xf numFmtId="0" fontId="4" fillId="0" borderId="1" xfId="0" applyFont="1" applyBorder="1" applyAlignment="1">
      <alignment horizontal="centerContinuous" vertical="center"/>
    </xf>
    <xf numFmtId="0" fontId="5" fillId="0" borderId="2" xfId="0" applyFont="1" applyBorder="1" applyAlignment="1">
      <alignment horizontal="centerContinuous" vertical="center"/>
    </xf>
    <xf numFmtId="0" fontId="5" fillId="0" borderId="3" xfId="0" applyFont="1" applyBorder="1" applyAlignment="1">
      <alignment horizontal="centerContinuous" vertical="center"/>
    </xf>
    <xf numFmtId="0" fontId="6" fillId="0" borderId="1" xfId="0" applyFont="1" applyBorder="1" applyAlignment="1">
      <alignment horizontal="centerContinuous" vertical="center" wrapText="1"/>
    </xf>
    <xf numFmtId="0" fontId="6" fillId="0" borderId="2" xfId="0" applyFont="1" applyBorder="1" applyAlignment="1">
      <alignment horizontal="centerContinuous" vertical="center"/>
    </xf>
    <xf numFmtId="0" fontId="6" fillId="0" borderId="3" xfId="0" applyFont="1" applyBorder="1" applyAlignment="1">
      <alignment horizontal="centerContinuous" vertical="center"/>
    </xf>
    <xf numFmtId="0" fontId="8" fillId="0" borderId="1" xfId="0" applyFont="1" applyBorder="1" applyAlignment="1">
      <alignment horizontal="centerContinuous" vertical="center"/>
    </xf>
    <xf numFmtId="0" fontId="8" fillId="0" borderId="2" xfId="0" applyFont="1" applyBorder="1" applyAlignment="1">
      <alignment horizontal="centerContinuous" vertical="center"/>
    </xf>
    <xf numFmtId="0" fontId="8" fillId="0" borderId="3" xfId="0" applyFont="1" applyBorder="1" applyAlignment="1">
      <alignment horizontal="centerContinuous" vertical="center"/>
    </xf>
    <xf numFmtId="0" fontId="9" fillId="0" borderId="1" xfId="0" applyFont="1" applyBorder="1" applyAlignment="1">
      <alignment horizontal="centerContinuous" vertical="center"/>
    </xf>
    <xf numFmtId="0" fontId="11" fillId="0" borderId="1" xfId="0" applyFont="1" applyBorder="1" applyAlignment="1">
      <alignment horizontal="centerContinuous" vertical="center" wrapText="1"/>
    </xf>
    <xf numFmtId="0" fontId="11" fillId="0" borderId="3" xfId="0" applyFont="1" applyBorder="1" applyAlignment="1">
      <alignment horizontal="centerContinuous" vertical="center"/>
    </xf>
    <xf numFmtId="0" fontId="13" fillId="0" borderId="1" xfId="0" applyFont="1" applyBorder="1" applyAlignment="1">
      <alignment horizontal="centerContinuous" vertical="center"/>
    </xf>
    <xf numFmtId="0" fontId="13" fillId="0" borderId="2" xfId="0" applyFont="1" applyBorder="1" applyAlignment="1">
      <alignment horizontal="centerContinuous" vertical="center"/>
    </xf>
    <xf numFmtId="0" fontId="13" fillId="0" borderId="3" xfId="0" applyFont="1" applyBorder="1" applyAlignment="1">
      <alignment horizontal="centerContinuous" vertical="center"/>
    </xf>
    <xf numFmtId="0" fontId="14" fillId="3" borderId="0" xfId="0" applyFont="1" applyFill="1" applyBorder="1" applyAlignment="1">
      <alignment vertical="center" wrapText="1" readingOrder="2"/>
    </xf>
    <xf numFmtId="0" fontId="14" fillId="3" borderId="0" xfId="0" applyFont="1" applyFill="1" applyBorder="1" applyAlignment="1">
      <alignment horizontal="center" vertical="center" wrapText="1" readingOrder="2"/>
    </xf>
    <xf numFmtId="0" fontId="14" fillId="4" borderId="4" xfId="0" applyNumberFormat="1" applyFont="1" applyFill="1" applyBorder="1" applyAlignment="1">
      <alignment vertical="center" wrapText="1" readingOrder="2"/>
    </xf>
    <xf numFmtId="0" fontId="14" fillId="5" borderId="4" xfId="0" applyFont="1" applyFill="1" applyBorder="1" applyAlignment="1">
      <alignment horizontal="center" vertical="center" wrapText="1" readingOrder="2"/>
    </xf>
    <xf numFmtId="0" fontId="15" fillId="6" borderId="4" xfId="0" applyFont="1" applyFill="1" applyBorder="1" applyAlignment="1">
      <alignment horizontal="center" vertical="center"/>
    </xf>
    <xf numFmtId="0" fontId="16" fillId="7" borderId="4" xfId="0" applyFont="1" applyFill="1" applyBorder="1" applyAlignment="1">
      <alignment horizontal="center" vertical="center"/>
    </xf>
    <xf numFmtId="0" fontId="15" fillId="8" borderId="0" xfId="0" applyFont="1" applyFill="1" applyAlignment="1">
      <alignment horizontal="center" vertical="center"/>
    </xf>
    <xf numFmtId="0" fontId="0" fillId="9" borderId="0" xfId="0" applyFill="1"/>
    <xf numFmtId="0" fontId="1" fillId="10" borderId="0" xfId="0" applyFont="1" applyFill="1" applyBorder="1"/>
    <xf numFmtId="0" fontId="17" fillId="11" borderId="5" xfId="0" applyNumberFormat="1" applyFont="1" applyFill="1" applyBorder="1" applyAlignment="1">
      <alignment horizontal="center" vertical="center"/>
    </xf>
    <xf numFmtId="0" fontId="17" fillId="3" borderId="6" xfId="0" applyFont="1" applyFill="1" applyBorder="1" applyAlignment="1">
      <alignment horizontal="center" vertical="top" wrapText="1" readingOrder="2"/>
    </xf>
    <xf numFmtId="0" fontId="17" fillId="3" borderId="0" xfId="0" applyFont="1" applyFill="1" applyBorder="1" applyAlignment="1">
      <alignment horizontal="center" vertical="top" wrapText="1" readingOrder="2"/>
    </xf>
    <xf numFmtId="0" fontId="18" fillId="0" borderId="0" xfId="0" quotePrefix="1" applyFont="1" applyFill="1" applyBorder="1" applyAlignment="1">
      <alignment horizontal="center" vertical="top" wrapText="1" readingOrder="2"/>
    </xf>
    <xf numFmtId="0" fontId="17" fillId="4" borderId="0" xfId="0" applyNumberFormat="1" applyFont="1" applyFill="1" applyBorder="1" applyAlignment="1">
      <alignment horizontal="center" vertical="top" wrapText="1" readingOrder="2"/>
    </xf>
    <xf numFmtId="0" fontId="17" fillId="5" borderId="0" xfId="0" applyFont="1" applyFill="1" applyBorder="1" applyAlignment="1">
      <alignment horizontal="center" vertical="top" wrapText="1" readingOrder="2"/>
    </xf>
    <xf numFmtId="0" fontId="19" fillId="6" borderId="0" xfId="0" applyNumberFormat="1" applyFont="1" applyFill="1" applyBorder="1" applyAlignment="1">
      <alignment horizontal="center" vertical="top" wrapText="1" readingOrder="2"/>
    </xf>
    <xf numFmtId="0" fontId="21" fillId="7" borderId="0" xfId="0" applyNumberFormat="1" applyFont="1" applyFill="1" applyBorder="1" applyAlignment="1">
      <alignment horizontal="center" vertical="top" wrapText="1" readingOrder="2"/>
    </xf>
    <xf numFmtId="0" fontId="22" fillId="7" borderId="0" xfId="0" applyNumberFormat="1" applyFont="1" applyFill="1" applyBorder="1" applyAlignment="1">
      <alignment horizontal="center" vertical="top" wrapText="1" readingOrder="2"/>
    </xf>
    <xf numFmtId="0" fontId="19" fillId="8" borderId="0" xfId="0" applyNumberFormat="1" applyFont="1" applyFill="1" applyBorder="1" applyAlignment="1">
      <alignment horizontal="center" vertical="top" wrapText="1" readingOrder="2"/>
    </xf>
    <xf numFmtId="0" fontId="17" fillId="9" borderId="0" xfId="0" applyFont="1" applyFill="1" applyBorder="1" applyAlignment="1">
      <alignment horizontal="center" vertical="top" wrapText="1" readingOrder="2"/>
    </xf>
    <xf numFmtId="0" fontId="19" fillId="10" borderId="0" xfId="0" applyNumberFormat="1" applyFont="1" applyFill="1" applyBorder="1" applyAlignment="1">
      <alignment horizontal="center" vertical="top" wrapText="1"/>
    </xf>
    <xf numFmtId="0" fontId="21" fillId="0" borderId="0" xfId="0" applyNumberFormat="1" applyFont="1" applyBorder="1" applyAlignment="1">
      <alignment horizontal="right"/>
    </xf>
    <xf numFmtId="164" fontId="21" fillId="0" borderId="0" xfId="0" applyNumberFormat="1" applyFont="1" applyBorder="1" applyAlignment="1">
      <alignment horizontal="right"/>
    </xf>
    <xf numFmtId="0" fontId="23" fillId="0" borderId="0" xfId="0" applyNumberFormat="1" applyFont="1" applyBorder="1" applyAlignment="1">
      <alignment horizontal="right"/>
    </xf>
    <xf numFmtId="0" fontId="25" fillId="0" borderId="0" xfId="1" applyNumberFormat="1" applyFont="1" applyFill="1" applyBorder="1" applyAlignment="1">
      <alignment horizontal="right"/>
    </xf>
    <xf numFmtId="165" fontId="25" fillId="0" borderId="0" xfId="1" applyNumberFormat="1" applyFont="1" applyFill="1" applyBorder="1" applyAlignment="1">
      <alignment horizontal="right"/>
    </xf>
    <xf numFmtId="165" fontId="21" fillId="0" borderId="0" xfId="0" applyNumberFormat="1" applyFont="1" applyBorder="1" applyAlignment="1">
      <alignment horizontal="right"/>
    </xf>
    <xf numFmtId="2" fontId="25" fillId="0" borderId="0" xfId="2" applyNumberFormat="1" applyFont="1" applyFill="1" applyBorder="1" applyAlignment="1">
      <alignment horizontal="right"/>
    </xf>
    <xf numFmtId="166" fontId="21" fillId="0" borderId="0" xfId="0" applyNumberFormat="1" applyFont="1" applyBorder="1" applyAlignment="1">
      <alignment horizontal="right"/>
    </xf>
    <xf numFmtId="0" fontId="25" fillId="0" borderId="0" xfId="3" applyFont="1" applyFill="1" applyBorder="1" applyAlignment="1">
      <alignment horizontal="right"/>
    </xf>
    <xf numFmtId="0" fontId="25" fillId="0" borderId="0" xfId="3" applyNumberFormat="1" applyFont="1" applyFill="1" applyBorder="1" applyAlignment="1">
      <alignment horizontal="right"/>
    </xf>
    <xf numFmtId="4" fontId="25" fillId="0" borderId="0" xfId="3" applyNumberFormat="1" applyFont="1" applyFill="1" applyBorder="1" applyAlignment="1">
      <alignment horizontal="right"/>
    </xf>
    <xf numFmtId="164" fontId="25" fillId="0" borderId="0" xfId="3" applyNumberFormat="1" applyFont="1" applyFill="1" applyBorder="1" applyAlignment="1">
      <alignment horizontal="right"/>
    </xf>
    <xf numFmtId="0" fontId="25" fillId="0" borderId="0" xfId="4" applyFont="1" applyFill="1" applyBorder="1" applyAlignment="1">
      <alignment horizontal="right"/>
    </xf>
    <xf numFmtId="0" fontId="25" fillId="0" borderId="0" xfId="4" applyNumberFormat="1" applyFont="1" applyFill="1" applyBorder="1" applyAlignment="1">
      <alignment horizontal="right"/>
    </xf>
    <xf numFmtId="0" fontId="23" fillId="0" borderId="0" xfId="0" applyNumberFormat="1" applyFont="1" applyAlignment="1">
      <alignment horizontal="right"/>
    </xf>
    <xf numFmtId="165" fontId="25" fillId="0" borderId="0" xfId="3" applyNumberFormat="1" applyFont="1" applyFill="1" applyBorder="1" applyAlignment="1">
      <alignment horizontal="right"/>
    </xf>
    <xf numFmtId="2" fontId="25" fillId="0" borderId="0" xfId="3" applyNumberFormat="1" applyFont="1" applyFill="1" applyBorder="1" applyAlignment="1">
      <alignment horizontal="right"/>
    </xf>
    <xf numFmtId="1" fontId="25" fillId="0" borderId="0" xfId="3" applyNumberFormat="1" applyFont="1" applyFill="1" applyBorder="1" applyAlignment="1">
      <alignment horizontal="right"/>
    </xf>
    <xf numFmtId="0" fontId="17" fillId="13" borderId="7" xfId="0" applyFont="1" applyFill="1" applyBorder="1" applyAlignment="1">
      <alignment vertical="top" wrapText="1" readingOrder="2"/>
    </xf>
    <xf numFmtId="0" fontId="17" fillId="3" borderId="7" xfId="0" applyFont="1" applyFill="1" applyBorder="1" applyAlignment="1">
      <alignment horizontal="center" vertical="top" wrapText="1" readingOrder="2"/>
    </xf>
    <xf numFmtId="0" fontId="17" fillId="3" borderId="7" xfId="0" applyFont="1" applyFill="1" applyBorder="1" applyAlignment="1">
      <alignment vertical="top" wrapText="1" readingOrder="2"/>
    </xf>
    <xf numFmtId="0" fontId="17" fillId="4" borderId="7" xfId="0" applyNumberFormat="1" applyFont="1" applyFill="1" applyBorder="1" applyAlignment="1">
      <alignment vertical="top" wrapText="1" readingOrder="2"/>
    </xf>
    <xf numFmtId="0" fontId="17" fillId="5" borderId="7" xfId="0" applyFont="1" applyFill="1" applyBorder="1" applyAlignment="1">
      <alignment vertical="top" wrapText="1" readingOrder="2"/>
    </xf>
    <xf numFmtId="0" fontId="19" fillId="6" borderId="7" xfId="0" applyNumberFormat="1" applyFont="1" applyFill="1" applyBorder="1" applyAlignment="1">
      <alignment horizontal="center" vertical="center" wrapText="1" readingOrder="2"/>
    </xf>
    <xf numFmtId="0" fontId="21" fillId="7" borderId="7" xfId="0" applyNumberFormat="1" applyFont="1" applyFill="1" applyBorder="1" applyAlignment="1">
      <alignment horizontal="center" vertical="center" wrapText="1" readingOrder="2"/>
    </xf>
    <xf numFmtId="0" fontId="19" fillId="8" borderId="7" xfId="0" applyNumberFormat="1" applyFont="1" applyFill="1" applyBorder="1" applyAlignment="1">
      <alignment horizontal="center" vertical="center" wrapText="1" readingOrder="2"/>
    </xf>
    <xf numFmtId="0" fontId="21" fillId="9" borderId="7" xfId="0" applyFont="1" applyFill="1" applyBorder="1" applyAlignment="1">
      <alignment horizontal="center" vertical="top" wrapText="1" readingOrder="2"/>
    </xf>
    <xf numFmtId="0" fontId="19" fillId="10" borderId="7" xfId="0" applyNumberFormat="1" applyFont="1" applyFill="1" applyBorder="1" applyAlignment="1">
      <alignment horizontal="center" vertical="top" wrapText="1"/>
    </xf>
    <xf numFmtId="0" fontId="19" fillId="10" borderId="8" xfId="0" applyNumberFormat="1" applyFont="1" applyFill="1" applyBorder="1" applyAlignment="1">
      <alignment horizontal="center" vertical="top" wrapText="1"/>
    </xf>
    <xf numFmtId="0" fontId="23" fillId="17" borderId="0" xfId="0" applyNumberFormat="1" applyFont="1" applyFill="1" applyAlignment="1">
      <alignment horizontal="right"/>
    </xf>
    <xf numFmtId="0" fontId="0" fillId="0" borderId="10" xfId="0" applyBorder="1"/>
    <xf numFmtId="0" fontId="0" fillId="0" borderId="0" xfId="0"/>
    <xf numFmtId="0" fontId="0" fillId="0" borderId="0" xfId="0" applyAlignment="1">
      <alignment wrapText="1"/>
    </xf>
    <xf numFmtId="0" fontId="0" fillId="0" borderId="0" xfId="0" applyAlignment="1">
      <alignment horizontal="right"/>
    </xf>
    <xf numFmtId="0" fontId="0" fillId="0" borderId="10" xfId="0" applyBorder="1" applyAlignment="1">
      <alignment horizontal="center" vertical="center"/>
    </xf>
    <xf numFmtId="0" fontId="32" fillId="0" borderId="10" xfId="0" applyFont="1" applyBorder="1" applyAlignment="1">
      <alignment horizontal="center" vertical="center"/>
    </xf>
    <xf numFmtId="0" fontId="35" fillId="18" borderId="19" xfId="0" applyNumberFormat="1" applyFont="1" applyFill="1" applyBorder="1" applyAlignment="1">
      <alignment horizontal="center" vertical="center" wrapText="1" readingOrder="2"/>
    </xf>
    <xf numFmtId="0" fontId="35" fillId="18" borderId="16" xfId="0" applyNumberFormat="1" applyFont="1" applyFill="1" applyBorder="1" applyAlignment="1">
      <alignment horizontal="center" vertical="center" wrapText="1" readingOrder="2"/>
    </xf>
    <xf numFmtId="0" fontId="40" fillId="0" borderId="10" xfId="0" applyFont="1" applyBorder="1" applyAlignment="1">
      <alignment horizontal="center" vertical="center" wrapText="1"/>
    </xf>
    <xf numFmtId="0" fontId="39" fillId="0" borderId="10" xfId="0" applyFont="1" applyBorder="1" applyAlignment="1">
      <alignment horizontal="center" vertical="center"/>
    </xf>
    <xf numFmtId="0" fontId="14" fillId="5" borderId="0" xfId="0" applyFont="1" applyFill="1" applyBorder="1" applyAlignment="1">
      <alignment horizontal="center" vertical="top" wrapText="1" readingOrder="2"/>
    </xf>
    <xf numFmtId="0" fontId="37" fillId="0" borderId="0" xfId="0" applyFont="1" applyFill="1"/>
    <xf numFmtId="0" fontId="40" fillId="0" borderId="10" xfId="0" applyFont="1" applyBorder="1" applyAlignment="1" applyProtection="1">
      <alignment horizontal="center" vertical="center" wrapText="1"/>
      <protection locked="0"/>
    </xf>
    <xf numFmtId="0" fontId="0" fillId="0" borderId="10" xfId="0" applyBorder="1" applyAlignment="1">
      <alignment horizontal="right" vertical="top" wrapText="1"/>
    </xf>
    <xf numFmtId="9" fontId="0" fillId="0" borderId="10" xfId="9" applyFont="1" applyBorder="1" applyAlignment="1">
      <alignment horizontal="center" vertical="center"/>
    </xf>
    <xf numFmtId="0" fontId="50" fillId="0" borderId="10" xfId="0" applyFont="1" applyFill="1" applyBorder="1" applyAlignment="1">
      <alignment horizontal="center" vertical="center" wrapText="1"/>
    </xf>
    <xf numFmtId="0" fontId="50" fillId="18" borderId="10" xfId="0" applyFont="1" applyFill="1" applyBorder="1" applyAlignment="1">
      <alignment horizontal="center" vertical="center" wrapText="1"/>
    </xf>
    <xf numFmtId="9" fontId="0" fillId="0" borderId="10" xfId="0" applyNumberFormat="1" applyBorder="1" applyAlignment="1">
      <alignment horizontal="center" vertical="center"/>
    </xf>
    <xf numFmtId="0" fontId="0" fillId="0" borderId="10" xfId="0" applyFill="1" applyBorder="1" applyAlignment="1">
      <alignment horizontal="right" vertical="top" wrapText="1"/>
    </xf>
    <xf numFmtId="0" fontId="0" fillId="19" borderId="10" xfId="0" applyFill="1" applyBorder="1" applyAlignment="1">
      <alignment horizontal="right" vertical="top" wrapText="1"/>
    </xf>
    <xf numFmtId="0" fontId="0" fillId="19" borderId="10" xfId="0" applyFill="1" applyBorder="1" applyAlignment="1">
      <alignment horizontal="center" vertical="center"/>
    </xf>
    <xf numFmtId="0" fontId="0" fillId="0" borderId="10" xfId="0" applyFill="1" applyBorder="1" applyAlignment="1">
      <alignment horizontal="center" vertical="center"/>
    </xf>
    <xf numFmtId="0" fontId="0" fillId="0" borderId="10" xfId="0" applyBorder="1" applyAlignment="1">
      <alignment horizontal="right" vertical="top"/>
    </xf>
    <xf numFmtId="0" fontId="0" fillId="0" borderId="0" xfId="0" pivotButton="1"/>
    <xf numFmtId="2"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right" indent="1"/>
    </xf>
    <xf numFmtId="0" fontId="0" fillId="0" borderId="0" xfId="0" applyAlignment="1">
      <alignment horizontal="center" vertical="center"/>
    </xf>
    <xf numFmtId="171" fontId="0" fillId="0" borderId="0" xfId="0" applyNumberFormat="1"/>
    <xf numFmtId="171" fontId="0" fillId="0" borderId="0" xfId="0" applyNumberFormat="1" applyAlignment="1">
      <alignment horizontal="center" vertical="center"/>
    </xf>
    <xf numFmtId="0" fontId="0" fillId="0" borderId="0" xfId="0" applyProtection="1">
      <protection locked="0"/>
    </xf>
    <xf numFmtId="0" fontId="0" fillId="0" borderId="0" xfId="0" applyAlignment="1" applyProtection="1">
      <alignment horizontal="right"/>
      <protection locked="0"/>
    </xf>
    <xf numFmtId="0" fontId="0" fillId="18" borderId="0" xfId="0" applyFill="1" applyProtection="1">
      <protection locked="0"/>
    </xf>
    <xf numFmtId="169" fontId="43" fillId="0" borderId="3" xfId="8" applyNumberFormat="1" applyFont="1" applyBorder="1" applyAlignment="1" applyProtection="1">
      <alignment horizontal="center" vertical="center" wrapText="1"/>
      <protection locked="0"/>
    </xf>
    <xf numFmtId="3" fontId="40" fillId="18" borderId="10" xfId="0" applyNumberFormat="1" applyFont="1" applyFill="1" applyBorder="1" applyAlignment="1" applyProtection="1">
      <alignment horizontal="center" vertical="center" wrapText="1"/>
      <protection locked="0"/>
    </xf>
    <xf numFmtId="3" fontId="40" fillId="0" borderId="10" xfId="0" applyNumberFormat="1"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170" fontId="0" fillId="0" borderId="10" xfId="0" applyNumberFormat="1" applyFill="1" applyBorder="1" applyAlignment="1" applyProtection="1">
      <alignment horizontal="center" vertical="center"/>
      <protection locked="0"/>
    </xf>
    <xf numFmtId="9" fontId="0" fillId="0" borderId="10" xfId="9" applyFont="1" applyBorder="1" applyAlignment="1" applyProtection="1">
      <alignment horizontal="center" vertical="center"/>
      <protection locked="0"/>
    </xf>
    <xf numFmtId="169" fontId="43" fillId="0" borderId="10" xfId="8" applyNumberFormat="1" applyFont="1" applyBorder="1" applyAlignment="1" applyProtection="1">
      <alignment horizontal="center" vertical="center" wrapText="1"/>
      <protection locked="0"/>
    </xf>
    <xf numFmtId="169" fontId="43" fillId="0" borderId="10" xfId="8"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Fill="1" applyBorder="1" applyAlignment="1" applyProtection="1">
      <alignment horizontal="right" vertical="center" wrapText="1"/>
      <protection locked="0"/>
    </xf>
    <xf numFmtId="0" fontId="37" fillId="0" borderId="10" xfId="0" applyFont="1" applyFill="1" applyBorder="1" applyAlignment="1" applyProtection="1">
      <alignment horizontal="right" vertical="center" wrapText="1"/>
      <protection locked="0"/>
    </xf>
    <xf numFmtId="0" fontId="46" fillId="0" borderId="10" xfId="0" applyFont="1" applyFill="1" applyBorder="1" applyAlignment="1" applyProtection="1">
      <alignment horizontal="right" vertical="center" wrapText="1"/>
      <protection locked="0"/>
    </xf>
    <xf numFmtId="170" fontId="40" fillId="0" borderId="10" xfId="0" applyNumberFormat="1" applyFont="1" applyFill="1" applyBorder="1" applyAlignment="1" applyProtection="1">
      <alignment horizontal="center" vertical="center" wrapText="1"/>
      <protection locked="0"/>
    </xf>
    <xf numFmtId="0" fontId="0" fillId="0" borderId="10" xfId="0" applyFont="1" applyFill="1" applyBorder="1" applyAlignment="1" applyProtection="1">
      <alignment horizontal="right" vertical="center" wrapText="1"/>
      <protection locked="0"/>
    </xf>
    <xf numFmtId="3" fontId="48" fillId="0" borderId="10" xfId="0" applyNumberFormat="1" applyFont="1" applyFill="1" applyBorder="1" applyAlignment="1" applyProtection="1">
      <alignment horizontal="right" vertical="center"/>
      <protection locked="0"/>
    </xf>
    <xf numFmtId="0" fontId="30" fillId="19" borderId="20" xfId="0" applyFont="1" applyFill="1" applyBorder="1" applyAlignment="1" applyProtection="1">
      <alignment horizontal="center" vertical="center" wrapText="1"/>
    </xf>
    <xf numFmtId="1" fontId="42" fillId="18" borderId="24" xfId="0" applyNumberFormat="1" applyFont="1" applyFill="1" applyBorder="1" applyAlignment="1" applyProtection="1">
      <alignment horizontal="center" vertical="center" wrapText="1"/>
    </xf>
    <xf numFmtId="0" fontId="30" fillId="19" borderId="33" xfId="0" applyFont="1" applyFill="1" applyBorder="1" applyAlignment="1" applyProtection="1">
      <alignment horizontal="center" vertical="center" wrapText="1"/>
    </xf>
    <xf numFmtId="1" fontId="42" fillId="18" borderId="26" xfId="0" applyNumberFormat="1" applyFont="1" applyFill="1" applyBorder="1" applyAlignment="1" applyProtection="1">
      <alignment horizontal="center" vertical="center" wrapText="1"/>
    </xf>
    <xf numFmtId="0" fontId="34" fillId="18" borderId="18" xfId="0" applyFont="1" applyFill="1" applyBorder="1" applyAlignment="1" applyProtection="1">
      <alignment horizontal="center" vertical="center" wrapText="1"/>
    </xf>
    <xf numFmtId="9" fontId="40" fillId="0" borderId="10" xfId="9"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40" fillId="18" borderId="10" xfId="0" applyFont="1" applyFill="1" applyBorder="1" applyAlignment="1" applyProtection="1">
      <alignment horizontal="center" vertical="center" wrapText="1"/>
    </xf>
    <xf numFmtId="3" fontId="40" fillId="18" borderId="10" xfId="0" applyNumberFormat="1" applyFont="1" applyFill="1" applyBorder="1" applyAlignment="1" applyProtection="1">
      <alignment horizontal="center" vertical="center" wrapText="1"/>
    </xf>
    <xf numFmtId="3" fontId="40" fillId="18" borderId="1" xfId="0" applyNumberFormat="1" applyFont="1" applyFill="1" applyBorder="1" applyAlignment="1" applyProtection="1">
      <alignment horizontal="center" vertical="center" wrapText="1"/>
    </xf>
    <xf numFmtId="164" fontId="40" fillId="0" borderId="10" xfId="0" applyNumberFormat="1" applyFont="1" applyFill="1" applyBorder="1" applyAlignment="1" applyProtection="1">
      <alignment horizontal="center" vertical="center" wrapText="1"/>
    </xf>
    <xf numFmtId="3" fontId="40" fillId="0" borderId="10" xfId="0" applyNumberFormat="1" applyFont="1" applyFill="1" applyBorder="1" applyAlignment="1" applyProtection="1">
      <alignment horizontal="center" vertical="center" wrapText="1" readingOrder="2"/>
      <protection locked="0"/>
    </xf>
    <xf numFmtId="0" fontId="40" fillId="0" borderId="10" xfId="0" applyFont="1" applyFill="1" applyBorder="1" applyAlignment="1" applyProtection="1">
      <alignment horizontal="center" vertical="center" wrapText="1" readingOrder="2"/>
      <protection locked="0"/>
    </xf>
    <xf numFmtId="0" fontId="40" fillId="0" borderId="10" xfId="0" applyFont="1" applyFill="1" applyBorder="1" applyAlignment="1" applyProtection="1">
      <alignment horizontal="center" vertical="top" wrapText="1" readingOrder="2"/>
      <protection locked="0"/>
    </xf>
    <xf numFmtId="0" fontId="0" fillId="0" borderId="0" xfId="0" applyProtection="1"/>
    <xf numFmtId="0" fontId="0" fillId="0" borderId="0" xfId="0" applyAlignment="1" applyProtection="1">
      <alignment horizontal="right"/>
    </xf>
    <xf numFmtId="0" fontId="0" fillId="0" borderId="0" xfId="0" applyAlignment="1" applyProtection="1">
      <alignment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32" fillId="0" borderId="0" xfId="0" applyFont="1" applyProtection="1"/>
    <xf numFmtId="0" fontId="34" fillId="18" borderId="10" xfId="0" applyFont="1" applyFill="1" applyBorder="1" applyAlignment="1" applyProtection="1">
      <alignment horizontal="center" vertical="center" wrapText="1"/>
    </xf>
    <xf numFmtId="3" fontId="34" fillId="18" borderId="10" xfId="0" applyNumberFormat="1" applyFont="1" applyFill="1" applyBorder="1" applyAlignment="1" applyProtection="1">
      <alignment horizontal="center" vertical="center" wrapText="1"/>
    </xf>
    <xf numFmtId="0" fontId="34" fillId="18" borderId="1" xfId="0" applyFont="1" applyFill="1" applyBorder="1" applyAlignment="1" applyProtection="1">
      <alignment horizontal="center" vertical="center" wrapText="1"/>
    </xf>
    <xf numFmtId="0" fontId="33" fillId="18" borderId="10" xfId="0" applyFont="1" applyFill="1" applyBorder="1" applyAlignment="1" applyProtection="1">
      <alignment horizontal="center" vertical="center" wrapText="1"/>
    </xf>
    <xf numFmtId="167" fontId="42" fillId="18" borderId="10" xfId="5" applyNumberFormat="1" applyFont="1" applyFill="1" applyBorder="1" applyAlignment="1" applyProtection="1">
      <alignment horizontal="center" vertical="center" wrapText="1"/>
    </xf>
    <xf numFmtId="0" fontId="42" fillId="18" borderId="10" xfId="0" applyFont="1" applyFill="1" applyBorder="1" applyAlignment="1" applyProtection="1">
      <alignment horizontal="center" vertical="center" wrapText="1"/>
    </xf>
    <xf numFmtId="168" fontId="33" fillId="18" borderId="10" xfId="0" applyNumberFormat="1" applyFont="1" applyFill="1" applyBorder="1" applyAlignment="1" applyProtection="1">
      <alignment horizontal="center" vertical="center" wrapText="1"/>
    </xf>
    <xf numFmtId="0" fontId="33" fillId="18" borderId="17"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3" fontId="33" fillId="18" borderId="19" xfId="5" applyNumberFormat="1" applyFont="1" applyFill="1" applyBorder="1" applyAlignment="1" applyProtection="1">
      <alignment horizontal="center" vertical="center" wrapText="1"/>
    </xf>
    <xf numFmtId="0" fontId="35" fillId="18" borderId="19" xfId="0" applyNumberFormat="1" applyFont="1" applyFill="1" applyBorder="1" applyAlignment="1" applyProtection="1">
      <alignment horizontal="center" vertical="center" wrapText="1"/>
    </xf>
    <xf numFmtId="0" fontId="35" fillId="18" borderId="19" xfId="0" applyFont="1" applyFill="1" applyBorder="1" applyAlignment="1" applyProtection="1">
      <alignment horizontal="center" vertical="center" wrapText="1" readingOrder="2"/>
    </xf>
    <xf numFmtId="0" fontId="35" fillId="18" borderId="19" xfId="0" applyNumberFormat="1" applyFont="1" applyFill="1" applyBorder="1" applyAlignment="1" applyProtection="1">
      <alignment horizontal="center" vertical="center" wrapText="1" readingOrder="2"/>
    </xf>
    <xf numFmtId="0" fontId="35" fillId="18" borderId="16" xfId="0" applyNumberFormat="1" applyFont="1" applyFill="1" applyBorder="1" applyAlignment="1" applyProtection="1">
      <alignment horizontal="center" vertical="center" wrapText="1" readingOrder="2"/>
    </xf>
    <xf numFmtId="0" fontId="35" fillId="18" borderId="9" xfId="0" applyNumberFormat="1" applyFont="1" applyFill="1" applyBorder="1" applyAlignment="1" applyProtection="1">
      <alignment horizontal="center" vertical="center" wrapText="1" readingOrder="2"/>
    </xf>
    <xf numFmtId="0" fontId="53" fillId="18" borderId="10" xfId="0" applyNumberFormat="1" applyFont="1" applyFill="1" applyBorder="1" applyAlignment="1" applyProtection="1">
      <alignment horizontal="center" vertical="center" wrapText="1" readingOrder="2"/>
    </xf>
    <xf numFmtId="0" fontId="39" fillId="0" borderId="3" xfId="0" applyFont="1" applyBorder="1" applyAlignment="1">
      <alignment horizontal="center" vertical="center"/>
    </xf>
    <xf numFmtId="0" fontId="32" fillId="0" borderId="3" xfId="0" applyFont="1" applyBorder="1" applyAlignment="1">
      <alignment horizontal="center" vertical="center"/>
    </xf>
    <xf numFmtId="0" fontId="0" fillId="0" borderId="3" xfId="0" applyBorder="1"/>
    <xf numFmtId="0" fontId="35" fillId="18" borderId="36" xfId="0" applyNumberFormat="1" applyFont="1" applyFill="1" applyBorder="1" applyAlignment="1">
      <alignment horizontal="center" vertical="center" wrapText="1" readingOrder="2"/>
    </xf>
    <xf numFmtId="0" fontId="35" fillId="18" borderId="37" xfId="0" applyNumberFormat="1" applyFont="1" applyFill="1" applyBorder="1" applyAlignment="1">
      <alignment horizontal="center" vertical="center" wrapText="1" readingOrder="2"/>
    </xf>
    <xf numFmtId="0" fontId="29" fillId="0" borderId="11" xfId="0" quotePrefix="1" applyNumberFormat="1" applyFont="1" applyBorder="1" applyAlignment="1">
      <alignment horizontal="center" vertical="center"/>
    </xf>
    <xf numFmtId="0" fontId="29" fillId="0" borderId="12" xfId="0" quotePrefix="1" applyNumberFormat="1" applyFont="1" applyBorder="1" applyAlignment="1">
      <alignment horizontal="center" vertical="center"/>
    </xf>
    <xf numFmtId="0" fontId="30" fillId="16" borderId="12" xfId="0" quotePrefix="1" applyNumberFormat="1" applyFont="1" applyFill="1" applyBorder="1" applyAlignment="1">
      <alignment horizontal="center" vertical="center"/>
    </xf>
    <xf numFmtId="0" fontId="30" fillId="0" borderId="11" xfId="0" quotePrefix="1" applyNumberFormat="1" applyFont="1" applyBorder="1" applyAlignment="1">
      <alignment horizontal="center" vertical="center"/>
    </xf>
    <xf numFmtId="0" fontId="30" fillId="16" borderId="12" xfId="0" quotePrefix="1" applyNumberFormat="1" applyFont="1" applyFill="1" applyBorder="1" applyAlignment="1">
      <alignment horizontal="center"/>
    </xf>
    <xf numFmtId="0" fontId="30" fillId="0" borderId="12" xfId="0" quotePrefix="1" applyNumberFormat="1" applyFont="1" applyBorder="1" applyAlignment="1">
      <alignment horizontal="center" vertical="center"/>
    </xf>
    <xf numFmtId="0" fontId="29" fillId="0" borderId="11" xfId="0" applyNumberFormat="1" applyFont="1" applyBorder="1" applyAlignment="1">
      <alignment horizontal="center" vertical="center"/>
    </xf>
    <xf numFmtId="0" fontId="29" fillId="0" borderId="15" xfId="0" applyNumberFormat="1" applyFont="1" applyBorder="1" applyAlignment="1">
      <alignment horizontal="center" vertical="center"/>
    </xf>
    <xf numFmtId="0" fontId="0" fillId="0" borderId="12" xfId="0" applyBorder="1"/>
    <xf numFmtId="0" fontId="55" fillId="0" borderId="5" xfId="0" quotePrefix="1" applyNumberFormat="1" applyFont="1" applyBorder="1" applyAlignment="1">
      <alignment horizontal="center" vertical="center"/>
    </xf>
    <xf numFmtId="0" fontId="0" fillId="0" borderId="0" xfId="0" applyAlignment="1">
      <alignment horizontal="center"/>
    </xf>
    <xf numFmtId="0" fontId="14" fillId="2" borderId="0" xfId="0" applyNumberFormat="1" applyFont="1" applyFill="1" applyBorder="1" applyAlignment="1">
      <alignment horizontal="center" vertical="center" wrapText="1"/>
    </xf>
    <xf numFmtId="0" fontId="17" fillId="15" borderId="0" xfId="0" quotePrefix="1" applyNumberFormat="1" applyFont="1" applyFill="1" applyBorder="1" applyAlignment="1">
      <alignment horizontal="center" vertical="top"/>
    </xf>
    <xf numFmtId="0" fontId="17" fillId="14" borderId="0" xfId="0" applyNumberFormat="1" applyFont="1" applyFill="1" applyBorder="1" applyAlignment="1">
      <alignment horizontal="center" readingOrder="2"/>
    </xf>
    <xf numFmtId="0" fontId="17" fillId="12" borderId="7" xfId="0" applyNumberFormat="1" applyFont="1" applyFill="1" applyBorder="1" applyAlignment="1">
      <alignment horizontal="center" vertical="center"/>
    </xf>
    <xf numFmtId="0" fontId="0" fillId="0" borderId="11" xfId="0" applyBorder="1" applyAlignment="1">
      <alignment horizontal="center"/>
    </xf>
    <xf numFmtId="0" fontId="0" fillId="18" borderId="0" xfId="0" applyFill="1" applyProtection="1"/>
    <xf numFmtId="0" fontId="29" fillId="0" borderId="10" xfId="0" quotePrefix="1" applyNumberFormat="1" applyFont="1" applyBorder="1" applyAlignment="1" applyProtection="1">
      <alignment horizontal="center" vertical="center"/>
      <protection locked="0"/>
    </xf>
    <xf numFmtId="0" fontId="39" fillId="0" borderId="11" xfId="0" applyFont="1" applyBorder="1" applyAlignment="1">
      <alignment horizontal="center" vertical="center"/>
    </xf>
    <xf numFmtId="0" fontId="39" fillId="18" borderId="11" xfId="0" applyFont="1" applyFill="1" applyBorder="1" applyAlignment="1">
      <alignment horizontal="center" vertical="center" wrapText="1"/>
    </xf>
    <xf numFmtId="0" fontId="39" fillId="18" borderId="10" xfId="0" applyFont="1" applyFill="1" applyBorder="1" applyAlignment="1">
      <alignment horizontal="center" vertical="center" wrapText="1"/>
    </xf>
    <xf numFmtId="0" fontId="56" fillId="18" borderId="3" xfId="0" applyFont="1" applyFill="1" applyBorder="1" applyAlignment="1">
      <alignment horizontal="center" vertical="center"/>
    </xf>
    <xf numFmtId="0" fontId="29" fillId="18" borderId="10" xfId="0" applyFont="1" applyFill="1" applyBorder="1" applyAlignment="1">
      <alignment horizontal="center" vertical="center"/>
    </xf>
    <xf numFmtId="0" fontId="56" fillId="18" borderId="10" xfId="0" applyFont="1" applyFill="1" applyBorder="1" applyAlignment="1">
      <alignment horizontal="center" vertical="center"/>
    </xf>
    <xf numFmtId="0" fontId="56" fillId="18" borderId="12" xfId="0" applyFont="1" applyFill="1" applyBorder="1" applyAlignment="1">
      <alignment horizontal="center" vertical="center"/>
    </xf>
    <xf numFmtId="0" fontId="56" fillId="18" borderId="10" xfId="0" applyFont="1" applyFill="1" applyBorder="1" applyAlignment="1">
      <alignment horizontal="center" vertical="center" wrapText="1"/>
    </xf>
    <xf numFmtId="0" fontId="56" fillId="18" borderId="11" xfId="0" applyFont="1" applyFill="1" applyBorder="1" applyAlignment="1">
      <alignment horizontal="center" vertical="center"/>
    </xf>
    <xf numFmtId="0" fontId="56" fillId="18" borderId="1" xfId="0" applyFont="1" applyFill="1" applyBorder="1" applyAlignment="1">
      <alignment horizontal="center" vertical="center"/>
    </xf>
    <xf numFmtId="0" fontId="39" fillId="18" borderId="11" xfId="0" applyFont="1" applyFill="1" applyBorder="1" applyAlignment="1">
      <alignment horizontal="center" vertical="center"/>
    </xf>
    <xf numFmtId="0" fontId="39" fillId="18" borderId="10" xfId="0" applyFont="1" applyFill="1" applyBorder="1" applyAlignment="1">
      <alignment horizontal="center" vertical="center"/>
    </xf>
    <xf numFmtId="0" fontId="39" fillId="18" borderId="13" xfId="0" applyFont="1" applyFill="1" applyBorder="1" applyAlignment="1">
      <alignment horizontal="center" vertical="center"/>
    </xf>
    <xf numFmtId="0" fontId="39" fillId="18" borderId="31" xfId="0" applyFont="1" applyFill="1" applyBorder="1" applyAlignment="1">
      <alignment horizontal="center" vertical="center" wrapText="1"/>
    </xf>
    <xf numFmtId="0" fontId="39" fillId="18" borderId="31" xfId="0" applyFont="1" applyFill="1" applyBorder="1" applyAlignment="1">
      <alignment horizontal="center" vertical="center"/>
    </xf>
    <xf numFmtId="0" fontId="56" fillId="18" borderId="35" xfId="0" applyFont="1" applyFill="1" applyBorder="1" applyAlignment="1">
      <alignment horizontal="center" vertical="center"/>
    </xf>
    <xf numFmtId="0" fontId="56" fillId="18" borderId="14" xfId="0" applyFont="1" applyFill="1" applyBorder="1" applyAlignment="1">
      <alignment horizontal="center" vertical="center"/>
    </xf>
    <xf numFmtId="0" fontId="56" fillId="18" borderId="31" xfId="0" applyFont="1" applyFill="1" applyBorder="1" applyAlignment="1">
      <alignment horizontal="center" vertical="center"/>
    </xf>
    <xf numFmtId="0" fontId="56" fillId="18" borderId="13" xfId="0" applyFont="1" applyFill="1" applyBorder="1" applyAlignment="1">
      <alignment horizontal="center" vertical="center"/>
    </xf>
    <xf numFmtId="170" fontId="41" fillId="0" borderId="10" xfId="0" applyNumberFormat="1" applyFont="1" applyFill="1" applyBorder="1" applyAlignment="1" applyProtection="1">
      <alignment horizontal="center" vertical="center" wrapText="1"/>
      <protection locked="0"/>
    </xf>
    <xf numFmtId="170" fontId="40" fillId="18" borderId="10" xfId="0" applyNumberFormat="1" applyFont="1" applyFill="1" applyBorder="1" applyAlignment="1" applyProtection="1">
      <alignment horizontal="center" vertical="center" wrapText="1"/>
      <protection locked="0"/>
    </xf>
    <xf numFmtId="170" fontId="41" fillId="18" borderId="10" xfId="0" applyNumberFormat="1" applyFont="1" applyFill="1" applyBorder="1" applyAlignment="1" applyProtection="1">
      <alignment horizontal="center" vertical="center" wrapText="1"/>
      <protection locked="0"/>
    </xf>
    <xf numFmtId="170" fontId="40" fillId="0" borderId="10" xfId="0" applyNumberFormat="1" applyFont="1" applyBorder="1" applyAlignment="1" applyProtection="1">
      <alignment horizontal="center" vertical="center" wrapText="1"/>
      <protection locked="0"/>
    </xf>
    <xf numFmtId="0" fontId="32" fillId="18" borderId="22" xfId="0" applyFont="1" applyFill="1" applyBorder="1" applyAlignment="1" applyProtection="1">
      <alignment horizontal="center" vertical="center"/>
    </xf>
    <xf numFmtId="0" fontId="32" fillId="18" borderId="27" xfId="0" applyFont="1" applyFill="1" applyBorder="1" applyAlignment="1" applyProtection="1">
      <alignment horizontal="center" vertical="center"/>
    </xf>
    <xf numFmtId="0" fontId="34" fillId="18" borderId="21" xfId="0" applyFont="1" applyFill="1" applyBorder="1" applyAlignment="1" applyProtection="1">
      <alignment horizontal="center" vertical="center" wrapText="1"/>
    </xf>
    <xf numFmtId="0" fontId="34" fillId="18" borderId="25" xfId="0" applyFont="1" applyFill="1" applyBorder="1" applyAlignment="1" applyProtection="1">
      <alignment horizontal="center" vertical="center" wrapText="1"/>
    </xf>
    <xf numFmtId="0" fontId="34" fillId="18" borderId="11" xfId="0" applyFont="1" applyFill="1" applyBorder="1" applyAlignment="1" applyProtection="1">
      <alignment horizontal="center" vertical="center" wrapText="1"/>
    </xf>
    <xf numFmtId="0" fontId="34" fillId="18" borderId="12" xfId="0" applyFont="1" applyFill="1" applyBorder="1" applyAlignment="1" applyProtection="1">
      <alignment horizontal="center" vertical="center" wrapText="1"/>
    </xf>
    <xf numFmtId="0" fontId="0" fillId="18" borderId="11" xfId="0" applyFill="1" applyBorder="1" applyProtection="1"/>
    <xf numFmtId="1" fontId="45" fillId="18" borderId="12" xfId="0" applyNumberFormat="1" applyFont="1" applyFill="1" applyBorder="1" applyAlignment="1" applyProtection="1">
      <alignment horizontal="center" vertical="center"/>
    </xf>
    <xf numFmtId="0" fontId="0" fillId="18" borderId="12" xfId="0" applyFill="1" applyBorder="1" applyProtection="1"/>
    <xf numFmtId="0" fontId="0" fillId="18" borderId="13" xfId="0" applyFill="1" applyBorder="1" applyProtection="1"/>
    <xf numFmtId="0" fontId="0" fillId="18" borderId="14" xfId="0" applyFill="1" applyBorder="1" applyProtection="1"/>
    <xf numFmtId="0" fontId="34" fillId="18" borderId="22" xfId="0" applyFont="1" applyFill="1" applyBorder="1" applyAlignment="1" applyProtection="1">
      <alignment horizontal="center" vertical="center" wrapText="1"/>
    </xf>
    <xf numFmtId="0" fontId="34" fillId="18" borderId="23" xfId="0" applyFont="1" applyFill="1" applyBorder="1" applyAlignment="1" applyProtection="1">
      <alignment horizontal="center" vertical="center" wrapText="1"/>
    </xf>
    <xf numFmtId="0" fontId="32" fillId="18" borderId="25" xfId="0" applyFont="1" applyFill="1" applyBorder="1" applyAlignment="1" applyProtection="1">
      <alignment horizontal="center" vertical="center"/>
    </xf>
    <xf numFmtId="0" fontId="32" fillId="18" borderId="12" xfId="0" applyFont="1" applyFill="1" applyBorder="1" applyAlignment="1" applyProtection="1">
      <alignment horizontal="center" vertical="center"/>
    </xf>
    <xf numFmtId="0" fontId="34" fillId="18" borderId="13" xfId="0" applyFont="1" applyFill="1" applyBorder="1" applyAlignment="1" applyProtection="1">
      <alignment horizontal="center" vertical="center" wrapText="1"/>
    </xf>
    <xf numFmtId="0" fontId="34" fillId="18" borderId="14" xfId="0" applyFont="1" applyFill="1" applyBorder="1" applyAlignment="1" applyProtection="1">
      <alignment horizontal="center" vertical="center" wrapText="1"/>
    </xf>
    <xf numFmtId="0" fontId="32" fillId="18" borderId="23" xfId="0" applyFont="1" applyFill="1" applyBorder="1" applyAlignment="1" applyProtection="1">
      <alignment horizontal="center" vertical="center"/>
    </xf>
    <xf numFmtId="0" fontId="32" fillId="18" borderId="21" xfId="0" applyFont="1" applyFill="1" applyBorder="1" applyAlignment="1" applyProtection="1">
      <alignment horizontal="center" vertical="center"/>
    </xf>
    <xf numFmtId="0" fontId="32" fillId="18" borderId="11" xfId="0" applyFont="1" applyFill="1" applyBorder="1" applyAlignment="1" applyProtection="1">
      <alignment horizontal="center" vertical="center"/>
    </xf>
    <xf numFmtId="0" fontId="32" fillId="18" borderId="34" xfId="0" applyFont="1" applyFill="1" applyBorder="1" applyAlignment="1" applyProtection="1">
      <alignment horizontal="center" vertical="center"/>
    </xf>
    <xf numFmtId="0" fontId="34" fillId="18" borderId="3" xfId="0" applyFont="1" applyFill="1" applyBorder="1" applyAlignment="1" applyProtection="1">
      <alignment horizontal="center" vertical="center" wrapText="1"/>
    </xf>
    <xf numFmtId="0" fontId="34" fillId="18" borderId="3" xfId="0" applyFont="1" applyFill="1" applyBorder="1" applyAlignment="1" applyProtection="1">
      <alignment horizontal="center" vertical="center" wrapText="1" readingOrder="2"/>
    </xf>
    <xf numFmtId="0" fontId="0" fillId="18" borderId="3" xfId="0" applyFill="1" applyBorder="1" applyProtection="1"/>
    <xf numFmtId="0" fontId="32" fillId="18" borderId="35" xfId="0" applyFont="1" applyFill="1" applyBorder="1" applyProtection="1"/>
    <xf numFmtId="0" fontId="32" fillId="18" borderId="14" xfId="0" applyFont="1" applyFill="1" applyBorder="1" applyProtection="1"/>
    <xf numFmtId="0" fontId="34" fillId="18" borderId="27" xfId="0" applyFont="1" applyFill="1" applyBorder="1" applyAlignment="1" applyProtection="1">
      <alignment horizontal="center" vertical="center" wrapText="1"/>
    </xf>
    <xf numFmtId="1" fontId="34" fillId="18" borderId="25" xfId="0" applyNumberFormat="1" applyFont="1" applyFill="1" applyBorder="1" applyAlignment="1" applyProtection="1">
      <alignment horizontal="center" vertical="center" wrapText="1"/>
    </xf>
    <xf numFmtId="1" fontId="44" fillId="18" borderId="12" xfId="0" applyNumberFormat="1" applyFont="1" applyFill="1" applyBorder="1" applyAlignment="1" applyProtection="1">
      <alignment horizontal="center" vertical="center" wrapText="1"/>
    </xf>
    <xf numFmtId="0" fontId="56" fillId="18" borderId="12" xfId="0" applyFont="1" applyFill="1" applyBorder="1" applyAlignment="1">
      <alignment horizontal="center" vertical="center" wrapText="1"/>
    </xf>
    <xf numFmtId="0" fontId="56" fillId="18" borderId="1" xfId="0" applyFont="1" applyFill="1" applyBorder="1" applyAlignment="1">
      <alignment horizontal="center" vertical="center" wrapText="1"/>
    </xf>
    <xf numFmtId="0" fontId="56" fillId="18" borderId="41" xfId="0" applyFont="1" applyFill="1" applyBorder="1" applyAlignment="1">
      <alignment horizontal="center" vertical="center"/>
    </xf>
    <xf numFmtId="0" fontId="51" fillId="18" borderId="11" xfId="0" applyFont="1" applyFill="1" applyBorder="1" applyAlignment="1" applyProtection="1">
      <alignment horizontal="center" vertical="center"/>
    </xf>
    <xf numFmtId="0" fontId="52" fillId="18" borderId="28" xfId="0" applyFont="1" applyFill="1" applyBorder="1" applyAlignment="1" applyProtection="1">
      <alignment horizontal="center" vertical="center" wrapText="1"/>
    </xf>
    <xf numFmtId="0" fontId="51" fillId="18" borderId="11" xfId="0" applyFont="1" applyFill="1" applyBorder="1" applyAlignment="1" applyProtection="1">
      <alignment horizontal="center" vertical="center" wrapText="1"/>
    </xf>
    <xf numFmtId="0" fontId="35" fillId="22" borderId="19" xfId="6" applyNumberFormat="1" applyFont="1" applyFill="1" applyBorder="1" applyAlignment="1" applyProtection="1">
      <alignment horizontal="center" vertical="center" wrapText="1" shrinkToFit="1"/>
    </xf>
    <xf numFmtId="0" fontId="47" fillId="0" borderId="10" xfId="0" applyFont="1" applyFill="1" applyBorder="1" applyAlignment="1" applyProtection="1">
      <alignment horizontal="right" vertical="center" wrapText="1"/>
      <protection locked="0"/>
    </xf>
    <xf numFmtId="0" fontId="0" fillId="0" borderId="10" xfId="0" applyFill="1" applyBorder="1" applyAlignment="1" applyProtection="1">
      <alignment horizontal="right" vertical="center" wrapText="1" readingOrder="2"/>
      <protection locked="0"/>
    </xf>
    <xf numFmtId="3" fontId="49" fillId="0" borderId="10" xfId="0" applyNumberFormat="1" applyFont="1" applyFill="1" applyBorder="1" applyAlignment="1" applyProtection="1">
      <alignment horizontal="right" vertical="center"/>
      <protection locked="0"/>
    </xf>
    <xf numFmtId="0" fontId="29" fillId="0" borderId="10" xfId="0" quotePrefix="1" applyNumberFormat="1" applyFont="1" applyBorder="1" applyAlignment="1" applyProtection="1">
      <alignment horizontal="center" vertical="center" wrapText="1"/>
      <protection locked="0"/>
    </xf>
    <xf numFmtId="0" fontId="41" fillId="0" borderId="10" xfId="0" applyFont="1" applyFill="1" applyBorder="1" applyAlignment="1" applyProtection="1">
      <alignment horizontal="right" vertical="center" wrapText="1"/>
      <protection locked="0"/>
    </xf>
    <xf numFmtId="172" fontId="56" fillId="0" borderId="12" xfId="10" applyNumberFormat="1" applyFont="1" applyBorder="1" applyAlignment="1" applyProtection="1">
      <alignment horizontal="right" vertical="center" wrapText="1"/>
      <protection locked="0"/>
    </xf>
    <xf numFmtId="172" fontId="39" fillId="0" borderId="12" xfId="10" applyNumberFormat="1" applyFont="1" applyFill="1" applyBorder="1" applyAlignment="1" applyProtection="1">
      <alignment horizontal="right" vertical="center" wrapText="1"/>
      <protection locked="0"/>
    </xf>
    <xf numFmtId="5" fontId="56" fillId="0" borderId="12" xfId="5" applyNumberFormat="1" applyFont="1" applyFill="1" applyBorder="1" applyAlignment="1" applyProtection="1">
      <alignment horizontal="right" vertical="center" wrapText="1"/>
      <protection locked="0"/>
    </xf>
    <xf numFmtId="5" fontId="56" fillId="0" borderId="10" xfId="5" applyNumberFormat="1" applyFont="1" applyFill="1" applyBorder="1" applyAlignment="1" applyProtection="1">
      <alignment horizontal="right" vertical="center" wrapText="1"/>
      <protection locked="0"/>
    </xf>
    <xf numFmtId="172" fontId="62" fillId="0" borderId="12" xfId="10" applyNumberFormat="1" applyFont="1" applyBorder="1" applyAlignment="1" applyProtection="1">
      <alignment horizontal="right" vertical="center" wrapText="1"/>
      <protection locked="0"/>
    </xf>
    <xf numFmtId="172" fontId="56" fillId="0" borderId="12" xfId="10" applyNumberFormat="1" applyFont="1" applyFill="1" applyBorder="1" applyAlignment="1" applyProtection="1">
      <alignment horizontal="right" vertical="center" wrapText="1"/>
      <protection locked="0"/>
    </xf>
    <xf numFmtId="0" fontId="0" fillId="0" borderId="31" xfId="0" applyBorder="1"/>
    <xf numFmtId="170" fontId="54" fillId="23" borderId="48" xfId="5" applyNumberFormat="1" applyFont="1" applyFill="1" applyBorder="1" applyAlignment="1" applyProtection="1">
      <alignment horizontal="center" vertical="center" wrapText="1"/>
      <protection locked="0"/>
    </xf>
    <xf numFmtId="170" fontId="54" fillId="23" borderId="50" xfId="5" applyNumberFormat="1" applyFont="1" applyFill="1" applyBorder="1" applyAlignment="1" applyProtection="1">
      <alignment horizontal="center" vertical="center" wrapText="1"/>
      <protection locked="0"/>
    </xf>
    <xf numFmtId="0" fontId="54" fillId="24" borderId="48" xfId="0" applyFont="1" applyFill="1" applyBorder="1" applyAlignment="1" applyProtection="1">
      <alignment horizontal="center" vertical="center" wrapText="1"/>
      <protection locked="0"/>
    </xf>
    <xf numFmtId="170" fontId="54" fillId="24" borderId="48" xfId="5" applyNumberFormat="1" applyFont="1" applyFill="1" applyBorder="1" applyAlignment="1" applyProtection="1">
      <alignment horizontal="center" vertical="center" wrapText="1"/>
      <protection locked="0"/>
    </xf>
    <xf numFmtId="170" fontId="54" fillId="24" borderId="50" xfId="5" applyNumberFormat="1" applyFont="1" applyFill="1" applyBorder="1" applyAlignment="1" applyProtection="1">
      <alignment horizontal="center" vertical="center" wrapText="1"/>
      <protection locked="0"/>
    </xf>
    <xf numFmtId="170" fontId="54" fillId="24" borderId="49" xfId="5" applyNumberFormat="1" applyFont="1" applyFill="1" applyBorder="1" applyAlignment="1" applyProtection="1">
      <alignment horizontal="center" vertical="center" wrapText="1"/>
      <protection locked="0"/>
    </xf>
    <xf numFmtId="0" fontId="54" fillId="0" borderId="52" xfId="0" applyFont="1" applyFill="1" applyBorder="1" applyAlignment="1" applyProtection="1">
      <alignment horizontal="center" vertical="center" wrapText="1"/>
      <protection locked="0"/>
    </xf>
    <xf numFmtId="0" fontId="54" fillId="0" borderId="53" xfId="0"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wrapText="1"/>
    </xf>
    <xf numFmtId="0" fontId="66" fillId="20" borderId="11" xfId="0" applyFont="1" applyFill="1" applyBorder="1" applyAlignment="1">
      <alignment horizontal="center" vertical="center" wrapText="1"/>
    </xf>
    <xf numFmtId="0" fontId="66" fillId="20" borderId="10" xfId="0" applyFont="1" applyFill="1" applyBorder="1" applyAlignment="1">
      <alignment horizontal="center" vertical="center" wrapText="1"/>
    </xf>
    <xf numFmtId="0" fontId="66" fillId="20" borderId="12" xfId="0" applyFont="1" applyFill="1" applyBorder="1" applyAlignment="1">
      <alignment horizontal="center" vertical="center" wrapText="1"/>
    </xf>
    <xf numFmtId="0" fontId="65" fillId="0" borderId="11" xfId="0" applyFont="1" applyFill="1" applyBorder="1" applyAlignment="1">
      <alignment horizontal="center" vertical="center" wrapText="1"/>
    </xf>
    <xf numFmtId="0" fontId="65" fillId="0" borderId="13" xfId="0" applyFont="1" applyFill="1" applyBorder="1" applyAlignment="1">
      <alignment horizontal="center" vertical="center" wrapText="1"/>
    </xf>
    <xf numFmtId="0" fontId="47" fillId="18" borderId="12" xfId="0" applyFont="1" applyFill="1" applyBorder="1" applyAlignment="1">
      <alignment horizontal="right" vertical="center" wrapText="1"/>
    </xf>
    <xf numFmtId="0" fontId="0" fillId="18" borderId="10" xfId="0" applyFont="1" applyFill="1" applyBorder="1" applyAlignment="1">
      <alignment horizontal="right" vertical="center" wrapText="1"/>
    </xf>
    <xf numFmtId="3" fontId="47" fillId="18" borderId="12" xfId="5" applyNumberFormat="1" applyFont="1" applyFill="1" applyBorder="1" applyAlignment="1">
      <alignment horizontal="right" vertical="center" wrapText="1" readingOrder="2"/>
    </xf>
    <xf numFmtId="3" fontId="47" fillId="18" borderId="12" xfId="5" applyNumberFormat="1" applyFont="1" applyFill="1" applyBorder="1" applyAlignment="1">
      <alignment horizontal="right" vertical="center" wrapText="1"/>
    </xf>
    <xf numFmtId="0" fontId="0" fillId="18" borderId="31" xfId="0" applyFont="1" applyFill="1" applyBorder="1" applyAlignment="1">
      <alignment horizontal="right" vertical="center" wrapText="1"/>
    </xf>
    <xf numFmtId="0" fontId="0" fillId="18" borderId="14" xfId="0" applyFont="1" applyFill="1" applyBorder="1" applyAlignment="1">
      <alignment horizontal="right" vertical="center" wrapText="1"/>
    </xf>
    <xf numFmtId="0" fontId="46" fillId="0" borderId="0" xfId="0" applyFont="1"/>
    <xf numFmtId="0" fontId="0" fillId="0" borderId="12" xfId="0" applyBorder="1" applyAlignment="1">
      <alignment horizontal="center" vertical="center"/>
    </xf>
    <xf numFmtId="0" fontId="0" fillId="18" borderId="10" xfId="0" applyFill="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39" fillId="18" borderId="1" xfId="0" applyFont="1" applyFill="1" applyBorder="1" applyAlignment="1">
      <alignment horizontal="center" vertical="center" wrapText="1"/>
    </xf>
    <xf numFmtId="0" fontId="39" fillId="18" borderId="12" xfId="0" applyFont="1" applyFill="1" applyBorder="1" applyAlignment="1">
      <alignment horizontal="center" vertical="center" wrapText="1"/>
    </xf>
    <xf numFmtId="0" fontId="39" fillId="18" borderId="32" xfId="0" applyFont="1" applyFill="1" applyBorder="1" applyAlignment="1">
      <alignment horizontal="center" vertical="center" wrapText="1"/>
    </xf>
    <xf numFmtId="0" fontId="39" fillId="18" borderId="3" xfId="0" applyFont="1" applyFill="1" applyBorder="1" applyAlignment="1">
      <alignment horizontal="center" vertical="center" wrapText="1"/>
    </xf>
    <xf numFmtId="0" fontId="29" fillId="18" borderId="3" xfId="0" applyFont="1" applyFill="1" applyBorder="1" applyAlignment="1">
      <alignment horizontal="center" vertical="center"/>
    </xf>
    <xf numFmtId="0" fontId="39" fillId="18" borderId="18" xfId="0" applyFont="1" applyFill="1" applyBorder="1" applyAlignment="1">
      <alignment horizontal="center" vertical="center" wrapText="1"/>
    </xf>
    <xf numFmtId="0" fontId="39" fillId="0" borderId="25" xfId="0" applyFont="1" applyBorder="1" applyAlignment="1">
      <alignment horizontal="center" vertical="center" wrapText="1"/>
    </xf>
    <xf numFmtId="0" fontId="0" fillId="27" borderId="14" xfId="0" applyFill="1" applyBorder="1"/>
    <xf numFmtId="0" fontId="39" fillId="25" borderId="57" xfId="0" applyFont="1" applyFill="1" applyBorder="1" applyAlignment="1">
      <alignment horizontal="center" vertical="center" wrapText="1"/>
    </xf>
    <xf numFmtId="3" fontId="40" fillId="18" borderId="10" xfId="0" applyNumberFormat="1" applyFont="1" applyFill="1" applyBorder="1" applyAlignment="1" applyProtection="1">
      <alignment horizontal="center" vertical="center" wrapText="1" readingOrder="2"/>
      <protection locked="0"/>
    </xf>
    <xf numFmtId="0" fontId="40" fillId="18" borderId="10" xfId="0" applyFont="1" applyFill="1" applyBorder="1" applyAlignment="1" applyProtection="1">
      <alignment horizontal="center" vertical="center" wrapText="1" readingOrder="2"/>
      <protection locked="0"/>
    </xf>
    <xf numFmtId="0" fontId="35" fillId="18" borderId="19" xfId="6" applyNumberFormat="1" applyFont="1" applyFill="1" applyBorder="1" applyAlignment="1" applyProtection="1">
      <alignment horizontal="center" vertical="center" wrapText="1" shrinkToFit="1"/>
    </xf>
    <xf numFmtId="0" fontId="30" fillId="18" borderId="24" xfId="0" applyFont="1" applyFill="1" applyBorder="1" applyAlignment="1" applyProtection="1">
      <alignment horizontal="center" vertical="center"/>
    </xf>
    <xf numFmtId="0" fontId="34" fillId="18" borderId="21" xfId="0" applyFont="1" applyFill="1" applyBorder="1" applyAlignment="1" applyProtection="1">
      <alignment horizontal="center" vertical="center" wrapText="1" readingOrder="2"/>
    </xf>
    <xf numFmtId="0" fontId="34" fillId="18" borderId="11" xfId="0" applyFont="1" applyFill="1" applyBorder="1" applyAlignment="1" applyProtection="1">
      <alignment horizontal="center" vertical="center" wrapText="1" readingOrder="2"/>
    </xf>
    <xf numFmtId="0" fontId="52" fillId="18" borderId="30" xfId="0" applyFont="1" applyFill="1" applyBorder="1" applyAlignment="1" applyProtection="1">
      <alignment horizontal="center" vertical="center"/>
    </xf>
    <xf numFmtId="0" fontId="51" fillId="18" borderId="12" xfId="0" applyFont="1" applyFill="1" applyBorder="1" applyAlignment="1" applyProtection="1">
      <alignment horizontal="center" vertical="center"/>
    </xf>
    <xf numFmtId="0" fontId="51" fillId="18" borderId="11" xfId="0" applyFont="1" applyFill="1" applyBorder="1" applyAlignment="1" applyProtection="1">
      <alignment horizontal="center" vertical="center" readingOrder="2"/>
    </xf>
    <xf numFmtId="0" fontId="51" fillId="18" borderId="13" xfId="0" applyFont="1" applyFill="1" applyBorder="1" applyAlignment="1" applyProtection="1">
      <alignment horizontal="center" vertical="center" readingOrder="2"/>
    </xf>
    <xf numFmtId="0" fontId="51" fillId="18" borderId="14" xfId="0" applyFont="1" applyFill="1" applyBorder="1" applyAlignment="1" applyProtection="1">
      <alignment horizontal="center" vertical="center"/>
    </xf>
    <xf numFmtId="0" fontId="51" fillId="18" borderId="11" xfId="0" applyFont="1" applyFill="1" applyBorder="1" applyAlignment="1" applyProtection="1">
      <alignment horizontal="center" vertical="center" wrapText="1" readingOrder="2"/>
    </xf>
    <xf numFmtId="0" fontId="32" fillId="0" borderId="10" xfId="0" applyFont="1" applyBorder="1" applyAlignment="1" applyProtection="1">
      <alignment horizontal="center" vertical="center" wrapText="1"/>
      <protection locked="0"/>
    </xf>
    <xf numFmtId="3" fontId="32" fillId="18" borderId="10" xfId="0" applyNumberFormat="1" applyFont="1" applyFill="1" applyBorder="1" applyAlignment="1" applyProtection="1">
      <alignment horizontal="center" vertical="center" wrapText="1"/>
      <protection locked="0"/>
    </xf>
    <xf numFmtId="0" fontId="32" fillId="18" borderId="10" xfId="0" applyFont="1" applyFill="1" applyBorder="1" applyAlignment="1" applyProtection="1">
      <alignment horizontal="center" vertical="center" wrapText="1"/>
      <protection locked="0"/>
    </xf>
    <xf numFmtId="0" fontId="40" fillId="18" borderId="10" xfId="0" applyFont="1" applyFill="1" applyBorder="1" applyAlignment="1" applyProtection="1">
      <alignment horizontal="center" vertical="center" wrapText="1"/>
      <protection locked="0"/>
    </xf>
    <xf numFmtId="0" fontId="0" fillId="0" borderId="10" xfId="0" applyBorder="1" applyProtection="1"/>
    <xf numFmtId="0" fontId="33" fillId="16" borderId="19" xfId="0" applyFont="1" applyFill="1" applyBorder="1" applyAlignment="1" applyProtection="1">
      <alignment horizontal="center" vertical="center" wrapText="1"/>
    </xf>
    <xf numFmtId="0" fontId="47" fillId="18" borderId="10" xfId="0" applyFont="1" applyFill="1" applyBorder="1" applyAlignment="1">
      <alignment horizontal="right" vertical="center" wrapText="1"/>
    </xf>
    <xf numFmtId="0" fontId="46" fillId="26" borderId="20" xfId="0" applyFont="1" applyFill="1" applyBorder="1" applyAlignment="1">
      <alignment horizontal="center" vertical="center" wrapText="1"/>
    </xf>
    <xf numFmtId="0" fontId="46" fillId="26" borderId="39" xfId="0" applyFont="1" applyFill="1" applyBorder="1" applyAlignment="1">
      <alignment horizontal="center" vertical="center" wrapText="1"/>
    </xf>
    <xf numFmtId="0" fontId="46" fillId="26" borderId="24" xfId="0" applyFont="1" applyFill="1"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170" fontId="47" fillId="18" borderId="12" xfId="5" applyNumberFormat="1" applyFont="1" applyFill="1" applyBorder="1" applyAlignment="1">
      <alignment horizontal="center" vertical="center" wrapText="1" readingOrder="1"/>
    </xf>
    <xf numFmtId="0" fontId="34" fillId="18" borderId="10" xfId="0" applyFont="1" applyFill="1" applyBorder="1" applyAlignment="1" applyProtection="1">
      <alignment horizontal="center" vertical="center" wrapText="1"/>
      <protection locked="0"/>
    </xf>
    <xf numFmtId="9" fontId="58" fillId="0" borderId="32" xfId="5" applyNumberFormat="1" applyFont="1" applyFill="1" applyBorder="1" applyAlignment="1" applyProtection="1">
      <alignment horizontal="center" vertical="center" wrapText="1" readingOrder="1"/>
    </xf>
    <xf numFmtId="9" fontId="58" fillId="0" borderId="51" xfId="5" applyNumberFormat="1" applyFont="1" applyFill="1" applyBorder="1" applyAlignment="1" applyProtection="1">
      <alignment horizontal="center" vertical="center" wrapText="1" readingOrder="1"/>
    </xf>
    <xf numFmtId="0" fontId="40" fillId="0" borderId="0" xfId="0" applyFont="1" applyProtection="1">
      <protection locked="0"/>
    </xf>
    <xf numFmtId="0" fontId="0" fillId="0" borderId="55" xfId="0" applyBorder="1" applyAlignment="1" applyProtection="1">
      <alignment horizontal="center"/>
      <protection locked="0"/>
    </xf>
    <xf numFmtId="0" fontId="40" fillId="0" borderId="18" xfId="0" applyFont="1" applyBorder="1" applyAlignment="1" applyProtection="1">
      <alignment horizontal="center" vertical="center" wrapText="1"/>
      <protection locked="0"/>
    </xf>
    <xf numFmtId="0" fontId="58" fillId="0" borderId="32" xfId="0" applyFont="1" applyFill="1" applyBorder="1" applyAlignment="1" applyProtection="1">
      <alignment horizontal="center" vertical="center" wrapText="1" readingOrder="2"/>
      <protection locked="0"/>
    </xf>
    <xf numFmtId="0" fontId="40" fillId="0" borderId="32" xfId="0" applyFont="1" applyBorder="1" applyAlignment="1" applyProtection="1">
      <alignment horizontal="center" vertical="center"/>
      <protection locked="0"/>
    </xf>
    <xf numFmtId="44" fontId="58" fillId="0" borderId="32" xfId="5" applyFont="1" applyFill="1" applyBorder="1" applyAlignment="1" applyProtection="1">
      <alignment horizontal="center" vertical="center" wrapText="1" readingOrder="1"/>
      <protection locked="0"/>
    </xf>
    <xf numFmtId="0" fontId="58" fillId="0" borderId="32" xfId="0" applyFont="1" applyFill="1" applyBorder="1" applyAlignment="1" applyProtection="1">
      <alignment horizontal="right" vertical="center" wrapText="1" readingOrder="2"/>
      <protection locked="0"/>
    </xf>
    <xf numFmtId="0" fontId="58" fillId="0" borderId="32" xfId="0" applyFont="1" applyFill="1" applyBorder="1" applyAlignment="1" applyProtection="1">
      <alignment horizontal="right" vertical="center" wrapText="1"/>
      <protection locked="0"/>
    </xf>
    <xf numFmtId="173" fontId="58" fillId="0" borderId="32" xfId="0" applyNumberFormat="1" applyFont="1" applyFill="1" applyBorder="1" applyAlignment="1" applyProtection="1">
      <alignment horizontal="center" vertical="center" wrapText="1" readingOrder="1"/>
      <protection locked="0"/>
    </xf>
    <xf numFmtId="173" fontId="58" fillId="0" borderId="32" xfId="5" applyNumberFormat="1" applyFont="1" applyFill="1" applyBorder="1" applyAlignment="1" applyProtection="1">
      <alignment horizontal="center" vertical="center" wrapText="1" readingOrder="1"/>
      <protection locked="0"/>
    </xf>
    <xf numFmtId="3" fontId="58" fillId="0" borderId="32" xfId="5" applyNumberFormat="1" applyFont="1" applyFill="1" applyBorder="1" applyAlignment="1" applyProtection="1">
      <alignment horizontal="center" vertical="center" wrapText="1" readingOrder="1"/>
      <protection locked="0"/>
    </xf>
    <xf numFmtId="7" fontId="58" fillId="0" borderId="32" xfId="5" applyNumberFormat="1" applyFont="1" applyFill="1" applyBorder="1" applyAlignment="1" applyProtection="1">
      <alignment horizontal="center" vertical="center" wrapText="1" readingOrder="1"/>
      <protection locked="0"/>
    </xf>
    <xf numFmtId="7" fontId="58" fillId="0" borderId="51" xfId="5" applyNumberFormat="1" applyFont="1" applyFill="1" applyBorder="1" applyAlignment="1" applyProtection="1">
      <alignment horizontal="center" vertical="center" wrapText="1" readingOrder="1"/>
      <protection locked="0"/>
    </xf>
    <xf numFmtId="0" fontId="58" fillId="0" borderId="25" xfId="0" applyFont="1" applyFill="1" applyBorder="1" applyAlignment="1" applyProtection="1">
      <alignment horizontal="right" vertical="center" wrapText="1" readingOrder="2"/>
      <protection locked="0"/>
    </xf>
    <xf numFmtId="0" fontId="0" fillId="0" borderId="54" xfId="0" applyBorder="1" applyAlignment="1" applyProtection="1">
      <alignment horizontal="center"/>
      <protection locked="0"/>
    </xf>
    <xf numFmtId="0" fontId="40" fillId="0" borderId="3" xfId="0" applyFont="1" applyBorder="1" applyAlignment="1" applyProtection="1">
      <alignment horizontal="center" vertical="center" wrapText="1"/>
      <protection locked="0"/>
    </xf>
    <xf numFmtId="0" fontId="58" fillId="0" borderId="10" xfId="0" applyFont="1" applyFill="1" applyBorder="1" applyAlignment="1" applyProtection="1">
      <alignment horizontal="center" vertical="center" wrapText="1" readingOrder="2"/>
      <protection locked="0"/>
    </xf>
    <xf numFmtId="0" fontId="40" fillId="0" borderId="10" xfId="0" applyFont="1" applyBorder="1" applyAlignment="1" applyProtection="1">
      <alignment horizontal="center" vertical="center"/>
      <protection locked="0"/>
    </xf>
    <xf numFmtId="44" fontId="58" fillId="0" borderId="10" xfId="5" applyFont="1" applyFill="1" applyBorder="1" applyAlignment="1" applyProtection="1">
      <alignment horizontal="center" vertical="center" wrapText="1" readingOrder="1"/>
      <protection locked="0"/>
    </xf>
    <xf numFmtId="0" fontId="58" fillId="0" borderId="10" xfId="0" applyFont="1" applyFill="1" applyBorder="1" applyAlignment="1" applyProtection="1">
      <alignment horizontal="right" vertical="center" wrapText="1" readingOrder="2"/>
      <protection locked="0"/>
    </xf>
    <xf numFmtId="173" fontId="58" fillId="0" borderId="10" xfId="0" applyNumberFormat="1" applyFont="1" applyFill="1" applyBorder="1" applyAlignment="1" applyProtection="1">
      <alignment horizontal="center" vertical="center" wrapText="1" readingOrder="1"/>
      <protection locked="0"/>
    </xf>
    <xf numFmtId="173" fontId="58" fillId="0" borderId="10" xfId="5" applyNumberFormat="1" applyFont="1" applyFill="1" applyBorder="1" applyAlignment="1" applyProtection="1">
      <alignment horizontal="center" vertical="center" wrapText="1" readingOrder="1"/>
      <protection locked="0"/>
    </xf>
    <xf numFmtId="7" fontId="58" fillId="0" borderId="1" xfId="5" applyNumberFormat="1" applyFont="1" applyFill="1" applyBorder="1" applyAlignment="1" applyProtection="1">
      <alignment horizontal="center" vertical="center" wrapText="1" readingOrder="1"/>
      <protection locked="0"/>
    </xf>
    <xf numFmtId="0" fontId="58" fillId="0" borderId="12" xfId="0" applyFont="1" applyFill="1" applyBorder="1" applyAlignment="1" applyProtection="1">
      <alignment horizontal="right" vertical="center" wrapText="1" readingOrder="2"/>
      <protection locked="0"/>
    </xf>
    <xf numFmtId="0" fontId="58" fillId="0" borderId="10" xfId="0" applyFont="1" applyFill="1" applyBorder="1" applyAlignment="1" applyProtection="1">
      <alignment horizontal="right" vertical="center" wrapText="1"/>
      <protection locked="0"/>
    </xf>
    <xf numFmtId="44" fontId="58" fillId="0" borderId="10" xfId="5" applyFont="1" applyFill="1" applyBorder="1" applyAlignment="1" applyProtection="1">
      <alignment horizontal="right" vertical="center" wrapText="1" readingOrder="2"/>
      <protection locked="0"/>
    </xf>
    <xf numFmtId="173" fontId="58" fillId="0" borderId="10" xfId="5" applyNumberFormat="1" applyFont="1" applyFill="1" applyBorder="1" applyAlignment="1" applyProtection="1">
      <alignment horizontal="right" vertical="center" wrapText="1" readingOrder="2"/>
      <protection locked="0"/>
    </xf>
    <xf numFmtId="7" fontId="58" fillId="0" borderId="1" xfId="5" applyNumberFormat="1" applyFont="1" applyFill="1" applyBorder="1" applyAlignment="1" applyProtection="1">
      <alignment horizontal="right" vertical="center" wrapText="1" readingOrder="2"/>
      <protection locked="0"/>
    </xf>
    <xf numFmtId="44" fontId="59" fillId="0" borderId="10" xfId="5" applyFont="1" applyFill="1" applyBorder="1" applyAlignment="1" applyProtection="1">
      <alignment horizontal="center" vertical="center" wrapText="1"/>
      <protection locked="0"/>
    </xf>
    <xf numFmtId="173" fontId="59" fillId="0" borderId="10" xfId="5" applyNumberFormat="1" applyFont="1" applyFill="1" applyBorder="1" applyAlignment="1" applyProtection="1">
      <alignment horizontal="center" vertical="center" wrapText="1"/>
      <protection locked="0"/>
    </xf>
    <xf numFmtId="7" fontId="59" fillId="0" borderId="1" xfId="5" applyNumberFormat="1" applyFont="1" applyFill="1" applyBorder="1" applyAlignment="1" applyProtection="1">
      <alignment horizontal="center" vertical="center" wrapText="1"/>
      <protection locked="0"/>
    </xf>
    <xf numFmtId="0" fontId="60" fillId="0" borderId="12" xfId="0" applyFont="1" applyBorder="1" applyAlignment="1" applyProtection="1">
      <alignment horizontal="right" vertical="center" wrapText="1" readingOrder="2"/>
      <protection locked="0"/>
    </xf>
    <xf numFmtId="0" fontId="39" fillId="0" borderId="12" xfId="0" applyFont="1" applyFill="1" applyBorder="1" applyAlignment="1" applyProtection="1">
      <alignment horizontal="right" vertical="center" wrapText="1"/>
      <protection locked="0"/>
    </xf>
    <xf numFmtId="0" fontId="58" fillId="18" borderId="12" xfId="0" applyFont="1" applyFill="1" applyBorder="1" applyAlignment="1" applyProtection="1">
      <alignment horizontal="right" vertical="center" wrapText="1" readingOrder="2"/>
      <protection locked="0"/>
    </xf>
    <xf numFmtId="0" fontId="61" fillId="0" borderId="12" xfId="0" applyFont="1" applyFill="1" applyBorder="1" applyAlignment="1" applyProtection="1">
      <alignment horizontal="right" vertical="center" wrapText="1"/>
      <protection locked="0"/>
    </xf>
    <xf numFmtId="0" fontId="40" fillId="0" borderId="12" xfId="0" applyFont="1" applyFill="1" applyBorder="1" applyAlignment="1" applyProtection="1">
      <alignment horizontal="right" vertical="center"/>
      <protection locked="0"/>
    </xf>
    <xf numFmtId="0" fontId="40" fillId="0" borderId="12" xfId="0" applyFont="1" applyFill="1" applyBorder="1" applyAlignment="1" applyProtection="1">
      <alignment horizontal="right" vertical="center" wrapText="1"/>
      <protection locked="0"/>
    </xf>
    <xf numFmtId="0" fontId="56" fillId="0" borderId="12" xfId="0" applyFont="1" applyFill="1" applyBorder="1" applyAlignment="1" applyProtection="1">
      <alignment horizontal="right" vertical="center" wrapText="1"/>
      <protection locked="0"/>
    </xf>
    <xf numFmtId="0" fontId="56" fillId="0" borderId="12" xfId="0" applyFont="1" applyBorder="1" applyAlignment="1" applyProtection="1">
      <alignment horizontal="right" vertical="center"/>
      <protection locked="0"/>
    </xf>
    <xf numFmtId="0" fontId="56" fillId="0" borderId="12" xfId="0" applyFont="1" applyBorder="1" applyAlignment="1" applyProtection="1">
      <alignment horizontal="right" vertical="center" wrapText="1"/>
      <protection locked="0"/>
    </xf>
    <xf numFmtId="0" fontId="40" fillId="0" borderId="12" xfId="0" applyFont="1" applyFill="1" applyBorder="1" applyAlignment="1" applyProtection="1">
      <alignment vertical="center" wrapText="1"/>
      <protection locked="0"/>
    </xf>
    <xf numFmtId="0" fontId="56" fillId="0" borderId="12" xfId="0" applyFont="1" applyFill="1" applyBorder="1" applyAlignment="1" applyProtection="1">
      <alignment vertical="center" wrapText="1"/>
      <protection locked="0"/>
    </xf>
    <xf numFmtId="0" fontId="40" fillId="0" borderId="12" xfId="0" applyFont="1" applyBorder="1" applyAlignment="1" applyProtection="1">
      <alignment horizontal="right" vertical="center" wrapText="1"/>
      <protection locked="0"/>
    </xf>
    <xf numFmtId="0" fontId="40" fillId="0" borderId="12" xfId="0" applyFont="1" applyBorder="1" applyAlignment="1" applyProtection="1">
      <alignment horizontal="right" vertical="center"/>
      <protection locked="0"/>
    </xf>
    <xf numFmtId="170" fontId="58" fillId="0" borderId="10" xfId="0" applyNumberFormat="1" applyFont="1" applyFill="1" applyBorder="1" applyAlignment="1" applyProtection="1">
      <alignment horizontal="center" vertical="center" wrapText="1" readingOrder="1"/>
      <protection locked="0"/>
    </xf>
    <xf numFmtId="170" fontId="58" fillId="0" borderId="12" xfId="0" applyNumberFormat="1" applyFont="1" applyFill="1" applyBorder="1" applyAlignment="1" applyProtection="1">
      <alignment horizontal="center" vertical="center" wrapText="1" readingOrder="1"/>
      <protection locked="0"/>
    </xf>
    <xf numFmtId="0" fontId="56" fillId="0" borderId="12" xfId="0" applyFont="1" applyBorder="1" applyAlignment="1" applyProtection="1">
      <alignment horizontal="right" vertical="center" wrapText="1" readingOrder="2"/>
      <protection locked="0"/>
    </xf>
    <xf numFmtId="0" fontId="40" fillId="0" borderId="12" xfId="0" applyFont="1" applyBorder="1" applyAlignment="1" applyProtection="1">
      <alignment horizontal="right" vertical="center" wrapText="1" readingOrder="2"/>
      <protection locked="0"/>
    </xf>
    <xf numFmtId="0" fontId="29" fillId="0" borderId="12" xfId="0" applyFont="1" applyFill="1" applyBorder="1" applyAlignment="1" applyProtection="1">
      <alignment horizontal="right" vertical="center" wrapText="1" readingOrder="2"/>
      <protection locked="0"/>
    </xf>
    <xf numFmtId="0" fontId="63" fillId="0" borderId="12" xfId="0" applyFont="1" applyBorder="1" applyAlignment="1" applyProtection="1">
      <alignment horizontal="right" vertical="center" wrapText="1"/>
      <protection locked="0"/>
    </xf>
    <xf numFmtId="0" fontId="0" fillId="0" borderId="10" xfId="0" applyBorder="1" applyProtection="1">
      <protection locked="0"/>
    </xf>
    <xf numFmtId="44" fontId="0" fillId="0" borderId="10" xfId="5" applyFont="1" applyBorder="1" applyProtection="1">
      <protection locked="0"/>
    </xf>
    <xf numFmtId="173" fontId="0" fillId="0" borderId="10" xfId="0" applyNumberFormat="1" applyBorder="1" applyProtection="1">
      <protection locked="0"/>
    </xf>
    <xf numFmtId="173" fontId="0" fillId="0" borderId="10" xfId="5" applyNumberFormat="1" applyFont="1" applyBorder="1" applyProtection="1">
      <protection locked="0"/>
    </xf>
    <xf numFmtId="7" fontId="0" fillId="0" borderId="1" xfId="5" applyNumberFormat="1" applyFont="1" applyBorder="1" applyProtection="1">
      <protection locked="0"/>
    </xf>
    <xf numFmtId="0" fontId="0" fillId="0" borderId="12" xfId="0" applyBorder="1" applyProtection="1">
      <protection locked="0"/>
    </xf>
    <xf numFmtId="0" fontId="40" fillId="0" borderId="35" xfId="0" applyFont="1" applyBorder="1" applyAlignment="1" applyProtection="1">
      <alignment horizontal="center" vertical="center" wrapText="1"/>
      <protection locked="0"/>
    </xf>
    <xf numFmtId="0" fontId="0" fillId="0" borderId="31" xfId="0" applyBorder="1" applyProtection="1">
      <protection locked="0"/>
    </xf>
    <xf numFmtId="0" fontId="40" fillId="0" borderId="31" xfId="0" applyFont="1" applyBorder="1" applyAlignment="1" applyProtection="1">
      <alignment horizontal="center" vertical="center"/>
      <protection locked="0"/>
    </xf>
    <xf numFmtId="44" fontId="0" fillId="0" borderId="31" xfId="5" applyFont="1" applyBorder="1" applyProtection="1">
      <protection locked="0"/>
    </xf>
    <xf numFmtId="173" fontId="0" fillId="0" borderId="31" xfId="0" applyNumberFormat="1" applyBorder="1" applyProtection="1">
      <protection locked="0"/>
    </xf>
    <xf numFmtId="173" fontId="0" fillId="0" borderId="31" xfId="5" applyNumberFormat="1" applyFont="1" applyBorder="1" applyProtection="1">
      <protection locked="0"/>
    </xf>
    <xf numFmtId="3" fontId="58" fillId="0" borderId="43" xfId="5" applyNumberFormat="1" applyFont="1" applyFill="1" applyBorder="1" applyAlignment="1" applyProtection="1">
      <alignment horizontal="center" vertical="center" wrapText="1" readingOrder="1"/>
      <protection locked="0"/>
    </xf>
    <xf numFmtId="7" fontId="0" fillId="0" borderId="41" xfId="5" applyNumberFormat="1" applyFont="1" applyBorder="1" applyProtection="1">
      <protection locked="0"/>
    </xf>
    <xf numFmtId="0" fontId="0" fillId="0" borderId="14" xfId="0" applyBorder="1" applyProtection="1">
      <protection locked="0"/>
    </xf>
    <xf numFmtId="3" fontId="0" fillId="0" borderId="0" xfId="0" applyNumberFormat="1" applyProtection="1">
      <protection locked="0"/>
    </xf>
    <xf numFmtId="0" fontId="33" fillId="29" borderId="19" xfId="0" applyFont="1" applyFill="1" applyBorder="1" applyAlignment="1" applyProtection="1">
      <alignment horizontal="center" vertical="center" wrapText="1"/>
    </xf>
    <xf numFmtId="0" fontId="35" fillId="29" borderId="19" xfId="0" applyNumberFormat="1" applyFont="1" applyFill="1" applyBorder="1" applyAlignment="1">
      <alignment horizontal="center" vertical="center" wrapText="1" readingOrder="2"/>
    </xf>
    <xf numFmtId="170" fontId="58" fillId="0" borderId="32" xfId="5" applyNumberFormat="1" applyFont="1" applyFill="1" applyBorder="1" applyAlignment="1" applyProtection="1">
      <alignment horizontal="center" vertical="center" wrapText="1" readingOrder="1"/>
      <protection locked="0"/>
    </xf>
    <xf numFmtId="170" fontId="58" fillId="0" borderId="19" xfId="5" applyNumberFormat="1" applyFont="1" applyFill="1" applyBorder="1" applyAlignment="1" applyProtection="1">
      <alignment horizontal="center" vertical="center" wrapText="1" readingOrder="1"/>
      <protection locked="0"/>
    </xf>
    <xf numFmtId="0" fontId="0" fillId="0" borderId="0" xfId="0" applyAlignment="1" applyProtection="1"/>
    <xf numFmtId="0" fontId="69" fillId="19" borderId="45" xfId="0" applyFont="1" applyFill="1" applyBorder="1" applyAlignment="1" applyProtection="1">
      <alignment horizontal="center" vertical="center"/>
      <protection locked="0"/>
    </xf>
    <xf numFmtId="0" fontId="69" fillId="19" borderId="46" xfId="0" applyFont="1" applyFill="1" applyBorder="1" applyAlignment="1" applyProtection="1">
      <alignment horizontal="center" vertical="center"/>
      <protection locked="0"/>
    </xf>
    <xf numFmtId="0" fontId="69" fillId="19" borderId="47" xfId="0" applyFont="1" applyFill="1" applyBorder="1" applyAlignment="1" applyProtection="1">
      <alignment horizontal="center" vertical="center"/>
      <protection locked="0"/>
    </xf>
    <xf numFmtId="0" fontId="57" fillId="28" borderId="45" xfId="0" applyFont="1" applyFill="1" applyBorder="1" applyAlignment="1">
      <alignment horizontal="center"/>
    </xf>
    <xf numFmtId="0" fontId="57" fillId="28" borderId="46" xfId="0" applyFont="1" applyFill="1" applyBorder="1" applyAlignment="1">
      <alignment horizontal="center"/>
    </xf>
    <xf numFmtId="0" fontId="57" fillId="28" borderId="47" xfId="0" applyFont="1" applyFill="1" applyBorder="1" applyAlignment="1">
      <alignment horizontal="center"/>
    </xf>
    <xf numFmtId="0" fontId="67" fillId="20" borderId="38" xfId="0" applyFont="1" applyFill="1" applyBorder="1" applyAlignment="1">
      <alignment horizontal="center" vertical="center" wrapText="1"/>
    </xf>
    <xf numFmtId="0" fontId="67" fillId="20" borderId="58" xfId="0" applyFont="1" applyFill="1" applyBorder="1" applyAlignment="1">
      <alignment horizontal="center" vertical="center" wrapText="1"/>
    </xf>
    <xf numFmtId="0" fontId="67" fillId="20" borderId="26" xfId="0" applyFont="1" applyFill="1" applyBorder="1" applyAlignment="1">
      <alignment horizontal="center" vertical="center" wrapText="1"/>
    </xf>
    <xf numFmtId="0" fontId="0" fillId="27" borderId="31" xfId="0" applyFill="1" applyBorder="1" applyAlignment="1">
      <alignment horizontal="center"/>
    </xf>
    <xf numFmtId="0" fontId="0" fillId="27" borderId="13" xfId="0" applyFill="1" applyBorder="1" applyAlignment="1">
      <alignment horizontal="center"/>
    </xf>
    <xf numFmtId="0" fontId="57" fillId="27" borderId="28" xfId="0" applyFont="1" applyFill="1" applyBorder="1" applyAlignment="1">
      <alignment horizontal="center" vertical="center"/>
    </xf>
    <xf numFmtId="0" fontId="57" fillId="27" borderId="29" xfId="0" applyFont="1" applyFill="1" applyBorder="1" applyAlignment="1">
      <alignment horizontal="center" vertical="center"/>
    </xf>
    <xf numFmtId="0" fontId="57" fillId="27" borderId="30" xfId="0" applyFont="1" applyFill="1" applyBorder="1" applyAlignment="1">
      <alignment horizontal="center" vertical="center"/>
    </xf>
    <xf numFmtId="0" fontId="57" fillId="27" borderId="42" xfId="0" applyFont="1" applyFill="1" applyBorder="1" applyAlignment="1">
      <alignment horizontal="center" vertical="center"/>
    </xf>
    <xf numFmtId="0" fontId="57" fillId="27" borderId="7" xfId="0" applyFont="1" applyFill="1" applyBorder="1" applyAlignment="1">
      <alignment horizontal="center" vertical="center"/>
    </xf>
    <xf numFmtId="0" fontId="57" fillId="27" borderId="44" xfId="0" applyFont="1" applyFill="1" applyBorder="1" applyAlignment="1">
      <alignment horizontal="center" vertical="center"/>
    </xf>
    <xf numFmtId="0" fontId="57" fillId="21" borderId="28" xfId="0" applyFont="1" applyFill="1" applyBorder="1" applyAlignment="1">
      <alignment horizontal="center" vertical="center"/>
    </xf>
    <xf numFmtId="0" fontId="57" fillId="21" borderId="29" xfId="0" applyFont="1" applyFill="1" applyBorder="1" applyAlignment="1">
      <alignment horizontal="center" vertical="center"/>
    </xf>
    <xf numFmtId="0" fontId="57" fillId="21" borderId="30" xfId="0" applyFont="1" applyFill="1" applyBorder="1" applyAlignment="1">
      <alignment horizontal="center" vertical="center"/>
    </xf>
    <xf numFmtId="0" fontId="57" fillId="21" borderId="56" xfId="0" applyFont="1" applyFill="1" applyBorder="1" applyAlignment="1">
      <alignment horizontal="center" vertical="center"/>
    </xf>
    <xf numFmtId="0" fontId="57" fillId="21" borderId="0" xfId="0" applyFont="1" applyFill="1" applyBorder="1" applyAlignment="1">
      <alignment horizontal="center" vertical="center"/>
    </xf>
    <xf numFmtId="0" fontId="57" fillId="21" borderId="57" xfId="0" applyFont="1" applyFill="1" applyBorder="1" applyAlignment="1">
      <alignment horizontal="center" vertical="center"/>
    </xf>
    <xf numFmtId="0" fontId="57" fillId="21" borderId="42" xfId="0" applyFont="1" applyFill="1" applyBorder="1" applyAlignment="1">
      <alignment horizontal="center" vertical="center"/>
    </xf>
    <xf numFmtId="0" fontId="57" fillId="21" borderId="7" xfId="0" applyFont="1" applyFill="1" applyBorder="1" applyAlignment="1">
      <alignment horizontal="center" vertical="center"/>
    </xf>
    <xf numFmtId="0" fontId="57" fillId="21" borderId="44" xfId="0" applyFont="1" applyFill="1" applyBorder="1" applyAlignment="1">
      <alignment horizontal="center" vertical="center"/>
    </xf>
    <xf numFmtId="0" fontId="57" fillId="19" borderId="28" xfId="0" applyFont="1" applyFill="1" applyBorder="1" applyAlignment="1">
      <alignment horizontal="center" vertical="center"/>
    </xf>
    <xf numFmtId="0" fontId="57" fillId="19" borderId="29" xfId="0" applyFont="1" applyFill="1" applyBorder="1" applyAlignment="1">
      <alignment horizontal="center" vertical="center"/>
    </xf>
    <xf numFmtId="0" fontId="57" fillId="19" borderId="30" xfId="0" applyFont="1" applyFill="1" applyBorder="1" applyAlignment="1">
      <alignment horizontal="center" vertical="center"/>
    </xf>
    <xf numFmtId="0" fontId="57" fillId="19" borderId="56" xfId="0" applyFont="1" applyFill="1" applyBorder="1" applyAlignment="1">
      <alignment horizontal="center" vertical="center"/>
    </xf>
    <xf numFmtId="0" fontId="57" fillId="19" borderId="0" xfId="0" applyFont="1" applyFill="1" applyBorder="1" applyAlignment="1">
      <alignment horizontal="center" vertical="center"/>
    </xf>
    <xf numFmtId="0" fontId="57" fillId="19" borderId="57" xfId="0" applyFont="1" applyFill="1" applyBorder="1" applyAlignment="1">
      <alignment horizontal="center" vertical="center"/>
    </xf>
    <xf numFmtId="0" fontId="57" fillId="19" borderId="42" xfId="0" applyFont="1" applyFill="1" applyBorder="1" applyAlignment="1">
      <alignment horizontal="center" vertical="center"/>
    </xf>
    <xf numFmtId="0" fontId="57" fillId="19" borderId="7" xfId="0" applyFont="1" applyFill="1" applyBorder="1" applyAlignment="1">
      <alignment horizontal="center" vertical="center"/>
    </xf>
    <xf numFmtId="0" fontId="57" fillId="19" borderId="44" xfId="0" applyFont="1" applyFill="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11" xfId="0" applyBorder="1" applyAlignment="1">
      <alignment horizontal="center"/>
    </xf>
    <xf numFmtId="0" fontId="32" fillId="0" borderId="39"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10" xfId="0" applyFont="1" applyBorder="1" applyAlignment="1">
      <alignment horizontal="center" vertical="center" wrapText="1"/>
    </xf>
    <xf numFmtId="0" fontId="0" fillId="0" borderId="39" xfId="0" applyBorder="1" applyAlignment="1">
      <alignment horizontal="center"/>
    </xf>
    <xf numFmtId="0" fontId="0" fillId="0" borderId="32" xfId="0" applyBorder="1" applyAlignment="1">
      <alignment horizontal="center"/>
    </xf>
    <xf numFmtId="0" fontId="0" fillId="0" borderId="10" xfId="0" applyBorder="1" applyAlignment="1">
      <alignment horizontal="center"/>
    </xf>
    <xf numFmtId="0" fontId="0" fillId="0" borderId="40" xfId="0" applyBorder="1" applyAlignment="1">
      <alignment horizontal="center"/>
    </xf>
    <xf numFmtId="0" fontId="0" fillId="0" borderId="51" xfId="0" applyBorder="1" applyAlignment="1">
      <alignment horizontal="center"/>
    </xf>
    <xf numFmtId="0" fontId="0" fillId="0" borderId="1" xfId="0" applyBorder="1" applyAlignment="1">
      <alignment horizontal="center"/>
    </xf>
    <xf numFmtId="0" fontId="0" fillId="0" borderId="16" xfId="0" applyBorder="1" applyAlignment="1">
      <alignment horizontal="right" vertical="top" wrapText="1"/>
    </xf>
    <xf numFmtId="0" fontId="0" fillId="0" borderId="32" xfId="0" applyBorder="1" applyAlignment="1">
      <alignment horizontal="right" vertical="top" wrapText="1"/>
    </xf>
    <xf numFmtId="9" fontId="0" fillId="0" borderId="16" xfId="0" applyNumberFormat="1" applyBorder="1" applyAlignment="1">
      <alignment horizontal="center" vertical="center"/>
    </xf>
    <xf numFmtId="9" fontId="0" fillId="0" borderId="32" xfId="0" applyNumberFormat="1" applyBorder="1" applyAlignment="1">
      <alignment horizontal="center" vertical="center"/>
    </xf>
    <xf numFmtId="0" fontId="0" fillId="0" borderId="16" xfId="0" applyBorder="1" applyAlignment="1">
      <alignment horizontal="center" vertical="center"/>
    </xf>
    <xf numFmtId="0" fontId="0" fillId="0" borderId="32" xfId="0" applyBorder="1" applyAlignment="1">
      <alignment horizontal="center" vertical="center"/>
    </xf>
    <xf numFmtId="0" fontId="0" fillId="0" borderId="16" xfId="0" applyFill="1" applyBorder="1" applyAlignment="1">
      <alignment horizontal="center" vertical="center"/>
    </xf>
    <xf numFmtId="0" fontId="0" fillId="0" borderId="32" xfId="0" applyFill="1" applyBorder="1" applyAlignment="1">
      <alignment horizontal="center" vertical="center"/>
    </xf>
  </cellXfs>
  <cellStyles count="12">
    <cellStyle name="Comma" xfId="10" builtinId="3"/>
    <cellStyle name="Currency" xfId="5" builtinId="4"/>
    <cellStyle name="Currency 2" xfId="7"/>
    <cellStyle name="Normal" xfId="0" builtinId="0"/>
    <cellStyle name="Normal 2" xfId="6"/>
    <cellStyle name="Normal 2 2" xfId="11"/>
    <cellStyle name="Normal 3 2" xfId="8"/>
    <cellStyle name="Normal_גיליון1" xfId="4"/>
    <cellStyle name="Normal_מ.אזורית2_14" xfId="3"/>
    <cellStyle name="Normal_עיריה_מק_14_ממויין_1" xfId="2"/>
    <cellStyle name="Normal_עיריה3_07" xfId="1"/>
    <cellStyle name="Percent" xfId="9" builtinId="5"/>
  </cellStyles>
  <dxfs count="38">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numFmt numFmtId="2" formatCode="0.00"/>
    </dxf>
    <dxf>
      <alignment vertical="center" readingOrder="0"/>
    </dxf>
    <dxf>
      <alignment horizontal="center" readingOrder="0"/>
    </dxf>
    <dxf>
      <numFmt numFmtId="165" formatCode="0.000"/>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1" formatCode="_ * #,##0.0_ ;_ * \-#,##0.0_ ;_ * &quot;-&quot;??_ ;_ @_ "/>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left style="thin">
          <color indexed="64"/>
        </left>
        <right/>
        <top/>
        <bottom/>
        <vertical style="thin">
          <color indexed="64"/>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eto.sharepoint.com/Users/win7/AppData/Local/Microsoft/Windows/Temporary%20Internet%20Files/Content.Outlook/U4A92LHS/&#1506;&#1493;&#1514;&#1511;%20&#1513;&#1500;%20&#1504;&#1493;&#1492;&#1500;%20&#1514;&#1513;&#1514;&#1497;&#1493;&#1514;%20&#1502;&#1495;&#1493;&#1500;&#1500;&#1493;&#1514;%20&#1513;&#1497;&#1504;&#1493;&#1497;%20-%20&#1505;&#1497;&#1502;&#1493;&#1500;&#1510;&#1497;&#1497;&#1514;%20&#1491;&#1497;&#1512;&#1493;&#1490;%2029.04%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reto.sharepoint.com/Users/yehudaa.JAZONTDOM/AppData/Local/Microsoft/Windows/INetCache/Content.Outlook/6YKGWBEK/&#1506;&#1493;&#1514;&#1511;%20&#1513;&#1500;%20%20&#1504;&#1497;&#1505;&#1497;&#1501;%20&#1514;&#1513;&#1514;&#1497;&#1493;&#1514;%20%20&#1496;&#1489;&#1500;&#1514;%20&#1495;&#1504;&#1493;&#1498;%2026.12.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areto.sharepoint.com/Users/User/AppData/Local/Microsoft/Windows/INetCache/Content.Outlook/SGLKAB84/&#1504;&#1493;&#1492;&#1500;%20&#1514;&#1513;&#1514;&#1497;&#1493;&#1514;%202017%20-%20&#1508;&#1488;&#1512;&#1496;&#1493;%20&#1493;&#1502;&#1513;&#1512;&#1491;%20&#1492;&#1495;&#1511;&#1500;&#1488;&#1493;&#1514;%20-%201.5.18%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areto.sharepoint.com/Users/User/AppData/Local/Microsoft/Windows/INetCache/Content.Outlook/SGLKAB84/&#1506;&#1493;&#1514;&#1511;%20&#1513;&#1500;%20&#1504;&#1497;&#1511;&#1493;&#1491;%20&#1496;&#1497;&#1508;&#1493;&#1500;%20&#1504;&#1511;&#1493;&#1491;&#1514;&#1497;%207.5.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 בסיס"/>
      <sheetName val="גיליון1"/>
      <sheetName val="טבלת דרוג"/>
      <sheetName val="הנחיות רוחב"/>
      <sheetName val="בדיקת תכניות עסקיות מדגמית"/>
      <sheetName val="PIVOT"/>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מות מידה - נתוני מועצות ויישוב"/>
      <sheetName val="תקציב לפי מועצות"/>
      <sheetName val="אמות מידה - דירוג"/>
      <sheetName val="טופס ראשון"/>
      <sheetName val="הערבה תיכונה"/>
      <sheetName val="עותק של  ניסים תשתיות  טבלת חנו"/>
      <sheetName val="אמות מידה- נתוני מועצות ויישוב"/>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דשים מיעוטים ודלי אוכלוסין "/>
      <sheetName val="אמות מידה - נתוני מועצות ויישוב"/>
      <sheetName val="טיפול נקודתי"/>
      <sheetName val="דרוג 1.5.18"/>
      <sheetName val="הנחיות רוחב"/>
      <sheetName val="נהל תשתית ובינוי"/>
      <sheetName val="נוהל תשתיות 2017 - פארטו ומשרד "/>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מות מידה - נתוני מועצות ויישוב"/>
      <sheetName val="דרוג כלל חטיבה 2017"/>
      <sheetName val="דרוג כלל חטיבה 2018"/>
      <sheetName val="דרום 2017 מפורט"/>
      <sheetName val="צפון 2017 מפורט"/>
      <sheetName val="צפון 2018 מפורט"/>
      <sheetName val="דרום 2018 מפורט"/>
      <sheetName val="מרכז 2017 מפורט"/>
      <sheetName val="מרכז 2018 מפורט"/>
      <sheetName val="איחוד מרחבים"/>
      <sheetName val="איחוד מרחבים 2017"/>
      <sheetName val="הרכב חומר לועדה"/>
      <sheetName val="צפון "/>
    </sheetNames>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מעיין" refreshedDate="43450.591747106482" createdVersion="5" refreshedVersion="5" minRefreshableVersion="3" recordCount="265">
  <cacheSource type="worksheet">
    <worksheetSource ref="B15:AN277" sheet="טבלת דרוג"/>
  </cacheSource>
  <cacheFields count="30">
    <cacheField name="מועצה" numFmtId="0">
      <sharedItems count="30">
        <s v="בודדים"/>
        <s v="ירוחם"/>
        <s v="רמת נגב"/>
        <s v="ערבות הירדן"/>
        <s v="גוש עציון"/>
        <s v="מגילות ים המלח"/>
        <s v="חבל אילות"/>
        <s v="הערבה התיכונה"/>
        <s v="הר חברון"/>
        <s v="שומרון"/>
        <s v="הגליל העליון"/>
        <s v="מנשה"/>
        <s v="הגלבוע"/>
        <s v="גולן"/>
        <s v="אשכול"/>
        <s v="שדות נגב"/>
        <s v="לכיש"/>
        <s v="מעלה יוסף"/>
        <s v="מטה אשר"/>
        <s v="מטה בנימין"/>
        <s v="עמק הירדן"/>
        <s v="בני שמעון"/>
        <s v="תמר"/>
        <s v="עמק המעיינות"/>
        <s v="מבואות החרמון"/>
        <s v="משגב"/>
        <s v="מרום הגליל"/>
        <s v="חוף אשקלון"/>
        <s v="שער הנגב"/>
        <s v="ערד"/>
      </sharedItems>
    </cacheField>
    <cacheField name="יישוב " numFmtId="0">
      <sharedItems count="124">
        <s v="מצפה רמון"/>
        <s v="ירוחם"/>
        <s v="באר מילכה"/>
        <s v="משכיות"/>
        <s v="מגדל עוז"/>
        <s v="בית הערבה"/>
        <s v="לוטן"/>
        <s v="גיתית"/>
        <s v="צוקים"/>
        <s v="שמעה"/>
        <s v="כפר תפוח"/>
        <s v="מנרה"/>
        <s v="רתמים"/>
        <s v="מצפה אילן"/>
        <s v="מעון"/>
        <s v="מעלה עמוס"/>
        <s v="בקעות"/>
        <s v="ניצני סיני"/>
        <s v="נעמה"/>
        <s v="ברק"/>
        <s v="נוב"/>
        <s v="שדמות מחולה"/>
        <s v="בני נצרים"/>
        <s v="מיצר"/>
        <s v="עיזוז "/>
        <s v="פני חבר"/>
        <s v="תקומה"/>
        <s v="אליאב"/>
        <s v="דישון"/>
        <s v="קלע"/>
        <s v="נגוהות"/>
        <s v="אלמוג"/>
        <s v="חניתה"/>
        <s v="בודדים"/>
        <s v="רימונים"/>
        <s v="נטור"/>
        <s v="כפר רוזנואלד (זרעית)"/>
        <s v="אספר"/>
        <s v="נחליאל"/>
        <s v="קדמת צבי"/>
        <s v="עפרה"/>
        <s v="עידן"/>
        <s v="יתד"/>
        <s v="דגניה ב'"/>
        <s v="ריחן"/>
        <s v="מעלה גמלא"/>
        <s v="קשת"/>
        <s v="סנסנה"/>
        <s v="גבע בנימין"/>
        <s v="ברכה"/>
        <s v="חיננית"/>
        <s v="אבני איתן"/>
        <s v="מכורה"/>
        <s v="כנף"/>
        <s v="ספיר"/>
        <s v="כמהין"/>
        <s v="כפר עציון"/>
        <s v="משואה"/>
        <s v="יפתח"/>
        <s v="יפית"/>
        <s v="עין יהב"/>
        <s v="גבעות בר"/>
        <s v="פרי גן"/>
        <s v="אל -רום"/>
        <s v="דקל"/>
        <s v="ורד יריחו"/>
        <s v="נאות גולן"/>
        <s v="מצפה יריחו"/>
        <s v="ראש צורים"/>
        <s v="רמות"/>
        <s v="שילה"/>
        <s v="טנא"/>
        <s v="עין תמר"/>
        <s v="רוויה"/>
        <s v="כפר אדומים"/>
        <s v="עמיעוז"/>
        <s v="חד-נס"/>
        <s v="נאות הכיכר"/>
        <s v="צופר"/>
        <s v="פארן"/>
        <s v="חצבה"/>
        <s v="תלמי אליהו"/>
        <s v="בני יהודה"/>
        <s v="מנות"/>
        <s v="תלמי יוסף"/>
        <s v="אורטל"/>
        <s v="שאר ישוב"/>
        <s v="שבי שומרון"/>
        <s v="בית הלל"/>
        <s v="אלוני הבשן"/>
        <s v="תקוע"/>
        <s v="אודם"/>
        <s v="ייט&quot;ב"/>
        <s v="גבעת יואב"/>
        <s v="כליל"/>
        <s v="רמות נפתלי"/>
        <s v="חלמיש"/>
        <s v="שדה אליעזר"/>
        <s v="מכמנים"/>
        <s v="מחניים"/>
        <s v="מרום גולן"/>
        <s v="אילון"/>
        <s v="נווה"/>
        <s v="מבוא חמה"/>
        <s v="בני דקלים"/>
        <s v="כרם בן זמרה"/>
        <s v="אלי-עד"/>
        <s v="שעל"/>
        <s v="חספין"/>
        <s v="שדה אליהו"/>
        <s v="כפר חרוב"/>
        <s v="כנרת (קבוצה)"/>
        <s v="עתניאל"/>
        <s v="מורן"/>
        <s v="באר אורה"/>
        <s v="כרמי קטיף"/>
        <s v="סלעית"/>
        <s v="רביבים"/>
        <s v="נתיב העשרה"/>
        <s v="כרמים"/>
        <s v="דורות"/>
        <s v="מו&quot;פ קטיף"/>
        <s v="אגודת זמרת הארץ"/>
        <s v="כפר הנוקדים"/>
      </sharedItems>
    </cacheField>
    <cacheField name="שם היזם" numFmtId="0">
      <sharedItems/>
    </cacheField>
    <cacheField name="נושא / פרוייקט" numFmtId="0">
      <sharedItems/>
    </cacheField>
    <cacheField name="מיזם מוקם ע&quot;י יזם אחד/אגודה" numFmtId="0">
      <sharedItems containsBlank="1"/>
    </cacheField>
    <cacheField name="עלות כוללת " numFmtId="3">
      <sharedItems containsMixedTypes="1" containsNumber="1" containsInteger="1" minValue="0" maxValue="9342000"/>
    </cacheField>
    <cacheField name="בקשה במרכבה" numFmtId="0">
      <sharedItems containsBlank="1" containsMixedTypes="1" containsNumber="1" minValue="0" maxValue="1288549"/>
    </cacheField>
    <cacheField name="אחוז מימון חט&quot;ל" numFmtId="9">
      <sharedItems containsSemiMixedTypes="0" containsString="0" containsNumber="1" minValue="0" maxValue="9.0213676111262799"/>
    </cacheField>
    <cacheField name="סכום מומלץ מקורי" numFmtId="0">
      <sharedItems containsString="0" containsBlank="1" containsNumber="1" minValue="0" maxValue="200000"/>
    </cacheField>
    <cacheField name="מרחב חטל" numFmtId="0">
      <sharedItems count="4">
        <e v="#N/A"/>
        <s v="הדרום"/>
        <s v="המרכז"/>
        <s v="הצפון"/>
      </sharedItems>
    </cacheField>
    <cacheField name="מדד חברתי-כלכלי מועצה" numFmtId="0">
      <sharedItems containsMixedTypes="1" containsNumber="1" containsInteger="1" minValue="4" maxValue="7"/>
    </cacheField>
    <cacheField name="מדד חברתי-כלכלי יישוב" numFmtId="0">
      <sharedItems containsMixedTypes="1" containsNumber="1" containsInteger="1" minValue="2" maxValue="9"/>
    </cacheField>
    <cacheField name="מדד חברתי-כלכלי לחישוב" numFmtId="0">
      <sharedItems containsMixedTypes="1" containsNumber="1" containsInteger="1" minValue="2" maxValue="7"/>
    </cacheField>
    <cacheField name="ניקוד אשכול חברתי-כלכלי" numFmtId="0">
      <sharedItems containsMixedTypes="1" containsNumber="1" containsInteger="1" minValue="4" maxValue="18"/>
    </cacheField>
    <cacheField name="מדד פריפריאליות מועצה" numFmtId="0">
      <sharedItems containsMixedTypes="1" containsNumber="1" containsInteger="1" minValue="1" maxValue="5"/>
    </cacheField>
    <cacheField name="ניקוד פריפריאלי" numFmtId="0">
      <sharedItems containsMixedTypes="1" containsNumber="1" containsInteger="1" minValue="12" maxValue="20"/>
    </cacheField>
    <cacheField name="תרומה לתעסוקה ישירה (תוספת מועסקים)" numFmtId="0">
      <sharedItems containsString="0" containsBlank="1" containsNumber="1" minValue="0" maxValue="25"/>
    </cacheField>
    <cacheField name="ניקוד תרומה לתעסוקה" numFmtId="0">
      <sharedItems containsSemiMixedTypes="0" containsString="0" containsNumber="1" containsInteger="1" minValue="0" maxValue="20"/>
    </cacheField>
    <cacheField name="מספר בתי אב בישוב" numFmtId="0">
      <sharedItems containsString="0" containsBlank="1" containsNumber="1" containsInteger="1" minValue="0" maxValue="600"/>
    </cacheField>
    <cacheField name="ניקוד גודל הישוב" numFmtId="0">
      <sharedItems containsSemiMixedTypes="0" containsString="0" containsNumber="1" containsInteger="1" minValue="0" maxValue="20"/>
    </cacheField>
    <cacheField name="מיקום המיזם" numFmtId="0">
      <sharedItems/>
    </cacheField>
    <cacheField name="ניקוד מיקום המיזם" numFmtId="0">
      <sharedItems containsMixedTypes="1" containsNumber="1" containsInteger="1" minValue="5" maxValue="20"/>
    </cacheField>
    <cacheField name="התרשמות ממחויבות היזם ליוזמה" numFmtId="0">
      <sharedItems containsString="0" containsBlank="1" containsNumber="1" containsInteger="1" minValue="0" maxValue="10"/>
    </cacheField>
    <cacheField name="בשלות ולוח זמנים" numFmtId="0">
      <sharedItems containsString="0" containsBlank="1" containsNumber="1" containsInteger="1" minValue="0" maxValue="10"/>
    </cacheField>
    <cacheField name="תרומה לקהילה ולמעגלי תעסוקה אחרים" numFmtId="0">
      <sharedItems containsString="0" containsBlank="1" containsNumber="1" containsInteger="1" minValue="0" maxValue="10"/>
    </cacheField>
    <cacheField name="הרחבת הפרויקט או הקמה (עדיפות להרחבה)" numFmtId="0">
      <sharedItems containsString="0" containsBlank="1" containsNumber="1" containsInteger="1" minValue="0" maxValue="10"/>
    </cacheField>
    <cacheField name="ותק היזם/מיזם (עדיפות לותק)" numFmtId="0">
      <sharedItems containsString="0" containsBlank="1" containsNumber="1" containsInteger="1" minValue="0" maxValue="10"/>
    </cacheField>
    <cacheField name="סה&quot;כ הערכה מקצועית" numFmtId="0">
      <sharedItems containsSemiMixedTypes="0" containsString="0" containsNumber="1" containsInteger="1" minValue="0" maxValue="50"/>
    </cacheField>
    <cacheField name="ניקוד" numFmtId="0">
      <sharedItems containsMixedTypes="1" containsNumber="1" minValue="0" maxValue="85.1" count="188">
        <e v="#N/A"/>
        <n v="85.1"/>
        <n v="83.9"/>
        <n v="83.1"/>
        <n v="80.849999999999994"/>
        <n v="80.5"/>
        <n v="79.5"/>
        <n v="79.05"/>
        <n v="78.55"/>
        <n v="77.900000000000006"/>
        <n v="77"/>
        <n v="76.900000000000006"/>
        <n v="76.599999999999994"/>
        <n v="76.55"/>
        <n v="76.5"/>
        <n v="76.45"/>
        <n v="76.150000000000006"/>
        <n v="75.8"/>
        <n v="75.55"/>
        <n v="75.5"/>
        <n v="75.400000000000006"/>
        <n v="75.150000000000006"/>
        <n v="74.55"/>
        <n v="74.5"/>
        <n v="74.2"/>
        <n v="74.150000000000006"/>
        <n v="74.099999999999994"/>
        <n v="73.75"/>
        <n v="73.25"/>
        <n v="73.05"/>
        <n v="73"/>
        <n v="72.7"/>
        <n v="72.55"/>
        <n v="72.45"/>
        <n v="71.75"/>
        <n v="71.7"/>
        <n v="71.3"/>
        <n v="71.25"/>
        <n v="71.099999999999994"/>
        <n v="71"/>
        <n v="70.8"/>
        <n v="70.599999999999994"/>
        <n v="70.3"/>
        <n v="69.8"/>
        <n v="69.75"/>
        <n v="69.5"/>
        <n v="69.150000000000006"/>
        <n v="68.25"/>
        <n v="68.150000000000006"/>
        <n v="68.099999999999994"/>
        <n v="68"/>
        <n v="67.8"/>
        <n v="67.599999999999994"/>
        <n v="67.5"/>
        <n v="67.400000000000006"/>
        <n v="67.2"/>
        <n v="67.099999999999994"/>
        <n v="66.75"/>
        <n v="66.650000000000006"/>
        <n v="66.3"/>
        <n v="66.25"/>
        <n v="66"/>
        <n v="65.3"/>
        <n v="65.05"/>
        <n v="65"/>
        <n v="64.849999999999994"/>
        <n v="64.75"/>
        <n v="64.599999999999994"/>
        <n v="64.25"/>
        <n v="64.099999999999994"/>
        <n v="64.05"/>
        <n v="64"/>
        <n v="63.8"/>
        <n v="63.75"/>
        <n v="63.6"/>
        <n v="63.5"/>
        <n v="63.1"/>
        <n v="62.95"/>
        <n v="62.85"/>
        <n v="62.8"/>
        <n v="62.65"/>
        <n v="62.45"/>
        <n v="62.4"/>
        <n v="62.25"/>
        <n v="62.05"/>
        <n v="62"/>
        <n v="61.8"/>
        <n v="61.7"/>
        <n v="61.65"/>
        <n v="61.55"/>
        <n v="61.5"/>
        <n v="61.45"/>
        <n v="61.4"/>
        <n v="61.25"/>
        <n v="61.2"/>
        <n v="61.1"/>
        <n v="61"/>
        <n v="60.85"/>
        <n v="60.5"/>
        <n v="60.45"/>
        <n v="60.4"/>
        <n v="60.2"/>
        <n v="60.05"/>
        <n v="59.9"/>
        <n v="59.45"/>
        <n v="59.4"/>
        <n v="59.25"/>
        <n v="58.7"/>
        <n v="58.65"/>
        <n v="58.25"/>
        <n v="58.05"/>
        <n v="58"/>
        <n v="57.9"/>
        <n v="57.85"/>
        <n v="57.75"/>
        <n v="57.7"/>
        <n v="57.65"/>
        <n v="57.6"/>
        <n v="57.5"/>
        <n v="57.15"/>
        <n v="57"/>
        <n v="56.85"/>
        <n v="56.75"/>
        <n v="56.45"/>
        <n v="56.25"/>
        <n v="56.15"/>
        <n v="56.05"/>
        <n v="56"/>
        <n v="55.75"/>
        <n v="55.7"/>
        <n v="55.65"/>
        <n v="55.1"/>
        <n v="55.05"/>
        <n v="55"/>
        <n v="54.7"/>
        <n v="54.55"/>
        <n v="54.5"/>
        <n v="54.25"/>
        <n v="54.1"/>
        <n v="53.85"/>
        <n v="53.7"/>
        <n v="53.5"/>
        <n v="53.45"/>
        <n v="53.25"/>
        <n v="53.1"/>
        <n v="53.05"/>
        <n v="53"/>
        <n v="52.85"/>
        <n v="52.75"/>
        <n v="52.7"/>
        <n v="52.65"/>
        <n v="52.45"/>
        <n v="52.35"/>
        <n v="52.3"/>
        <n v="52"/>
        <n v="51.85"/>
        <n v="51.6"/>
        <n v="51.3"/>
        <n v="50.75"/>
        <n v="50.25"/>
        <n v="49.7"/>
        <n v="49.5"/>
        <n v="48.9"/>
        <n v="48.1"/>
        <n v="47"/>
        <n v="46.6"/>
        <n v="45"/>
        <n v="44.5"/>
        <n v="44.25"/>
        <n v="43.5"/>
        <n v="42"/>
        <n v="41.25"/>
        <n v="40.5"/>
        <n v="39.5"/>
        <n v="39.25"/>
        <n v="38.5"/>
        <n v="37.75"/>
        <n v="37.700000000000003"/>
        <n v="36.5"/>
        <n v="35"/>
        <n v="33.75"/>
        <n v="32.25"/>
        <n v="30"/>
        <n v="29.5"/>
        <n v="28.5"/>
        <n v="22.75"/>
        <n v="20.75"/>
        <n v="0"/>
      </sharedItems>
    </cacheField>
    <cacheField name="שיוך"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מעיין" refreshedDate="43468.501647453704" createdVersion="5" refreshedVersion="5" minRefreshableVersion="3" recordCount="266">
  <cacheSource type="worksheet">
    <worksheetSource ref="B15:AS278" sheet="טבלת דרוג"/>
  </cacheSource>
  <cacheFields count="35">
    <cacheField name="מועצה" numFmtId="0">
      <sharedItems/>
    </cacheField>
    <cacheField name="יישוב " numFmtId="0">
      <sharedItems/>
    </cacheField>
    <cacheField name="שם היזם" numFmtId="0">
      <sharedItems/>
    </cacheField>
    <cacheField name="נושא / פרוייקט" numFmtId="0">
      <sharedItems/>
    </cacheField>
    <cacheField name="מיזם מוקם ע&quot;י יזם אחד/אגודה" numFmtId="0">
      <sharedItems containsBlank="1"/>
    </cacheField>
    <cacheField name="עלות כוללת " numFmtId="3">
      <sharedItems containsMixedTypes="1" containsNumber="1" containsInteger="1" minValue="0" maxValue="9342000"/>
    </cacheField>
    <cacheField name="בקשה במרכבה" numFmtId="0">
      <sharedItems containsBlank="1" containsMixedTypes="1" containsNumber="1" minValue="0" maxValue="1288549"/>
    </cacheField>
    <cacheField name="אחוז מימון חט&quot;ל" numFmtId="9">
      <sharedItems containsSemiMixedTypes="0" containsString="0" containsNumber="1" minValue="0" maxValue="9.0213676111262799"/>
    </cacheField>
    <cacheField name="סכום מומלץ מקורי" numFmtId="0">
      <sharedItems containsString="0" containsBlank="1" containsNumber="1" minValue="0" maxValue="200000"/>
    </cacheField>
    <cacheField name="מרחב חטל" numFmtId="0">
      <sharedItems count="4">
        <e v="#N/A"/>
        <s v="הדרום"/>
        <s v="המרכז"/>
        <s v="הצפון"/>
      </sharedItems>
    </cacheField>
    <cacheField name="מדד חברתי-כלכלי מועצה" numFmtId="0">
      <sharedItems containsMixedTypes="1" containsNumber="1" containsInteger="1" minValue="4" maxValue="7"/>
    </cacheField>
    <cacheField name="מדד חברתי-כלכלי יישוב" numFmtId="0">
      <sharedItems containsMixedTypes="1" containsNumber="1" containsInteger="1" minValue="2" maxValue="9"/>
    </cacheField>
    <cacheField name="מדד חברתי-כלכלי לחישוב" numFmtId="0">
      <sharedItems containsMixedTypes="1" containsNumber="1" containsInteger="1" minValue="2" maxValue="7" count="7">
        <e v="#N/A"/>
        <n v="3"/>
        <n v="2"/>
        <n v="6"/>
        <n v="4"/>
        <n v="5"/>
        <n v="7"/>
      </sharedItems>
    </cacheField>
    <cacheField name="ניקוד אשכול חברתי-כלכלי" numFmtId="0">
      <sharedItems containsMixedTypes="1" containsNumber="1" containsInteger="1" minValue="4" maxValue="18"/>
    </cacheField>
    <cacheField name="מדד פריפריאליות מועצה" numFmtId="0">
      <sharedItems containsMixedTypes="1" containsNumber="1" containsInteger="1" minValue="1" maxValue="5" count="6">
        <e v="#N/A"/>
        <n v="2"/>
        <n v="3"/>
        <n v="4"/>
        <n v="1"/>
        <n v="5"/>
      </sharedItems>
    </cacheField>
    <cacheField name="ניקוד פריפריאלי" numFmtId="0">
      <sharedItems containsMixedTypes="1" containsNumber="1" containsInteger="1" minValue="12" maxValue="20"/>
    </cacheField>
    <cacheField name="תרומה לתעסוקה ישירה (תוספת מועסקים)" numFmtId="0">
      <sharedItems containsString="0" containsBlank="1" containsNumber="1" minValue="0" maxValue="25"/>
    </cacheField>
    <cacheField name="ניקוד תרומה לתעסוקה" numFmtId="0">
      <sharedItems containsSemiMixedTypes="0" containsString="0" containsNumber="1" containsInteger="1" minValue="0" maxValue="20"/>
    </cacheField>
    <cacheField name="מספר בתי אב בישוב" numFmtId="0">
      <sharedItems containsString="0" containsBlank="1" containsNumber="1" containsInteger="1" minValue="0" maxValue="600"/>
    </cacheField>
    <cacheField name="ניקוד גודל הישוב" numFmtId="0">
      <sharedItems containsSemiMixedTypes="0" containsString="0" containsNumber="1" containsInteger="1" minValue="0" maxValue="20"/>
    </cacheField>
    <cacheField name="מיקום המיזם" numFmtId="0">
      <sharedItems/>
    </cacheField>
    <cacheField name="ניקוד מיקום המיזם" numFmtId="0">
      <sharedItems containsMixedTypes="1" containsNumber="1" containsInteger="1" minValue="5" maxValue="20"/>
    </cacheField>
    <cacheField name="התרשמות ממחויבות היזם ליוזמה" numFmtId="0">
      <sharedItems containsString="0" containsBlank="1" containsNumber="1" containsInteger="1" minValue="0" maxValue="10"/>
    </cacheField>
    <cacheField name="בשלות ולוח זמנים" numFmtId="0">
      <sharedItems containsString="0" containsBlank="1" containsNumber="1" containsInteger="1" minValue="0" maxValue="10"/>
    </cacheField>
    <cacheField name="תרומה לקהילה ולמעגלי תעסוקה אחרים" numFmtId="0">
      <sharedItems containsString="0" containsBlank="1" containsNumber="1" containsInteger="1" minValue="0" maxValue="10"/>
    </cacheField>
    <cacheField name="הרחבת הפרויקט או הקמה (עדיפות להרחבה)" numFmtId="0">
      <sharedItems containsString="0" containsBlank="1" containsNumber="1" containsInteger="1" minValue="0" maxValue="10"/>
    </cacheField>
    <cacheField name="ותק היזם/מיזם (עדיפות לותק)" numFmtId="0">
      <sharedItems containsString="0" containsBlank="1" containsNumber="1" containsInteger="1" minValue="0" maxValue="10"/>
    </cacheField>
    <cacheField name="סה&quot;כ הערכה מקצועית" numFmtId="0">
      <sharedItems containsSemiMixedTypes="0" containsString="0" containsNumber="1" containsInteger="1" minValue="0" maxValue="50"/>
    </cacheField>
    <cacheField name="ניקוד" numFmtId="0">
      <sharedItems containsMixedTypes="1" containsNumber="1" minValue="0" maxValue="85.1"/>
    </cacheField>
    <cacheField name="שיוך" numFmtId="0">
      <sharedItems containsBlank="1" count="4">
        <m/>
        <s v="הון חוזר בלבד"/>
        <s v="השקעה בלבד"/>
        <s v="השקעה והון חוזר"/>
      </sharedItems>
    </cacheField>
    <cacheField name="הערות" numFmtId="0">
      <sharedItems longText="1"/>
    </cacheField>
    <cacheField name="עלות מאושרת" numFmtId="0">
      <sharedItems containsString="0" containsBlank="1" containsNumber="1" minValue="0" maxValue="3800000"/>
    </cacheField>
    <cacheField name="סכום מומלץ סופי" numFmtId="0">
      <sharedItems containsString="0" containsBlank="1" containsNumber="1" minValue="0" maxValue="500000"/>
    </cacheField>
    <cacheField name="מענק מצטבר" numFmtId="0">
      <sharedItems containsString="0" containsBlank="1" containsNumber="1" minValue="85950" maxValue="22427868.300000004"/>
    </cacheField>
    <cacheField name="אחוזי מימון לפי סכום מומלץ סופי (ביחס לעלות מאושרת)" numFmtId="0">
      <sharedItems containsString="0" containsBlank="1" containsNumber="1" minValue="0" maxValue="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5">
  <r>
    <x v="0"/>
    <x v="0"/>
    <s v="פלד אורן"/>
    <s v="חקלאות"/>
    <s v="יזם אחד"/>
    <n v="400000"/>
    <n v="200000"/>
    <n v="0.5"/>
    <n v="0"/>
    <x v="0"/>
    <e v="#N/A"/>
    <e v="#N/A"/>
    <e v="#N/A"/>
    <e v="#N/A"/>
    <e v="#N/A"/>
    <e v="#N/A"/>
    <m/>
    <n v="0"/>
    <m/>
    <n v="0"/>
    <e v="#N/A"/>
    <e v="#N/A"/>
    <m/>
    <m/>
    <m/>
    <m/>
    <m/>
    <n v="0"/>
    <x v="0"/>
    <m/>
  </r>
  <r>
    <x v="1"/>
    <x v="1"/>
    <s v="כרם ירוחם"/>
    <s v="חקלאות"/>
    <s v="יזם אחד"/>
    <n v="800000"/>
    <n v="141027"/>
    <n v="0.17628374999999999"/>
    <n v="0"/>
    <x v="0"/>
    <e v="#N/A"/>
    <e v="#N/A"/>
    <e v="#N/A"/>
    <e v="#N/A"/>
    <e v="#N/A"/>
    <e v="#N/A"/>
    <m/>
    <n v="0"/>
    <m/>
    <n v="0"/>
    <e v="#N/A"/>
    <e v="#N/A"/>
    <m/>
    <m/>
    <m/>
    <m/>
    <m/>
    <n v="0"/>
    <x v="0"/>
    <m/>
  </r>
  <r>
    <x v="2"/>
    <x v="2"/>
    <s v="צ'רי שרון"/>
    <s v="חקלאות"/>
    <s v="יזם אחד"/>
    <n v="573000"/>
    <n v="200000"/>
    <n v="0.34904013961605584"/>
    <n v="94545"/>
    <x v="1"/>
    <n v="6"/>
    <n v="3"/>
    <n v="3"/>
    <n v="16"/>
    <n v="2"/>
    <n v="18"/>
    <n v="4"/>
    <n v="10"/>
    <n v="41"/>
    <n v="20"/>
    <s v="חדש"/>
    <n v="20"/>
    <n v="10"/>
    <n v="10"/>
    <n v="6"/>
    <n v="10"/>
    <n v="8"/>
    <n v="44"/>
    <x v="1"/>
    <s v="הון חוזר בלבד"/>
  </r>
  <r>
    <x v="2"/>
    <x v="2"/>
    <s v="דורון הובל"/>
    <s v="חקלאות"/>
    <s v="יזם אחד"/>
    <n v="806000"/>
    <n v="200000"/>
    <n v="0.24813895781637718"/>
    <n v="44385"/>
    <x v="1"/>
    <n v="6"/>
    <n v="3"/>
    <n v="3"/>
    <n v="16"/>
    <n v="2"/>
    <n v="18"/>
    <n v="3"/>
    <n v="10"/>
    <n v="45"/>
    <n v="20"/>
    <s v="חדש"/>
    <n v="20"/>
    <n v="10"/>
    <n v="9"/>
    <n v="4"/>
    <n v="10"/>
    <n v="8"/>
    <n v="41"/>
    <x v="2"/>
    <s v="הון חוזר בלבד"/>
  </r>
  <r>
    <x v="2"/>
    <x v="2"/>
    <s v="בן אריה אברהם"/>
    <s v="חקלאות"/>
    <s v="יזם אחד"/>
    <n v="671550"/>
    <n v="200000"/>
    <n v="0.29781847963666147"/>
    <n v="123522"/>
    <x v="1"/>
    <n v="6"/>
    <n v="3"/>
    <n v="3"/>
    <n v="16"/>
    <n v="2"/>
    <n v="18"/>
    <n v="4"/>
    <n v="10"/>
    <n v="45"/>
    <n v="20"/>
    <s v="חדש"/>
    <n v="20"/>
    <n v="10"/>
    <n v="9"/>
    <n v="4"/>
    <n v="8"/>
    <n v="8"/>
    <n v="39"/>
    <x v="3"/>
    <s v="הון חוזר בלבד"/>
  </r>
  <r>
    <x v="2"/>
    <x v="2"/>
    <s v="יוסף רועי"/>
    <s v="חקלאות"/>
    <s v="יזם אחד"/>
    <n v="386799"/>
    <n v="142261"/>
    <n v="0.36779050618021247"/>
    <n v="142261"/>
    <x v="1"/>
    <n v="6"/>
    <n v="3"/>
    <n v="3"/>
    <n v="16"/>
    <n v="2"/>
    <n v="18"/>
    <n v="3"/>
    <n v="10"/>
    <n v="45"/>
    <n v="20"/>
    <s v="חדש"/>
    <n v="20"/>
    <n v="10"/>
    <n v="9"/>
    <n v="4"/>
    <n v="8"/>
    <n v="8"/>
    <n v="39"/>
    <x v="3"/>
    <s v="הון חוזר בלבד"/>
  </r>
  <r>
    <x v="3"/>
    <x v="3"/>
    <s v="דוד הרצליך"/>
    <s v="תחנת קמח"/>
    <s v="יזם אחד"/>
    <n v="405000"/>
    <n v="198450"/>
    <n v="0.49"/>
    <m/>
    <x v="2"/>
    <n v="6"/>
    <n v="2"/>
    <n v="2"/>
    <n v="18"/>
    <n v="3"/>
    <n v="16"/>
    <n v="2"/>
    <n v="5"/>
    <n v="36"/>
    <n v="20"/>
    <s v="חדש"/>
    <n v="20"/>
    <n v="8"/>
    <n v="8"/>
    <n v="8"/>
    <n v="10"/>
    <n v="10"/>
    <n v="44"/>
    <x v="4"/>
    <s v="השקעה בלבד"/>
  </r>
  <r>
    <x v="4"/>
    <x v="4"/>
    <s v="שרגא רוזנברג"/>
    <s v="יקב יין"/>
    <s v="יזם אחד"/>
    <n v="500000"/>
    <n v="200000"/>
    <n v="0.4"/>
    <m/>
    <x v="2"/>
    <n v="5"/>
    <n v="3"/>
    <n v="3"/>
    <n v="16"/>
    <n v="4"/>
    <n v="14"/>
    <n v="7"/>
    <n v="15"/>
    <n v="50"/>
    <n v="16"/>
    <s v="מאוים"/>
    <n v="15"/>
    <n v="10"/>
    <n v="10"/>
    <n v="10"/>
    <n v="10"/>
    <n v="10"/>
    <n v="50"/>
    <x v="5"/>
    <s v="השקעה בלבד"/>
  </r>
  <r>
    <x v="5"/>
    <x v="5"/>
    <s v="רועי אלבג"/>
    <s v="שחזור ארכיאולוגי"/>
    <s v="יזם אחד"/>
    <n v="370840"/>
    <n v="185420"/>
    <n v="0.5"/>
    <m/>
    <x v="2"/>
    <n v="7"/>
    <n v="6"/>
    <n v="6"/>
    <n v="8"/>
    <n v="3"/>
    <n v="16"/>
    <n v="5"/>
    <n v="15"/>
    <n v="36"/>
    <n v="20"/>
    <s v="מאוים"/>
    <n v="15"/>
    <n v="10"/>
    <n v="10"/>
    <n v="10"/>
    <n v="10"/>
    <n v="10"/>
    <n v="50"/>
    <x v="6"/>
    <s v="השקעה והון חוזר"/>
  </r>
  <r>
    <x v="6"/>
    <x v="6"/>
    <s v="פיין זאב"/>
    <s v="תעשיה"/>
    <s v="יזם אחד"/>
    <n v="437000"/>
    <n v="200000"/>
    <n v="0.45766590389016021"/>
    <n v="200000"/>
    <x v="1"/>
    <n v="5"/>
    <n v="4"/>
    <n v="4"/>
    <n v="14"/>
    <n v="1"/>
    <n v="20"/>
    <n v="5"/>
    <n v="15"/>
    <n v="44"/>
    <n v="20"/>
    <s v="סמוך"/>
    <n v="10"/>
    <n v="10"/>
    <n v="8"/>
    <n v="9"/>
    <n v="5"/>
    <n v="5"/>
    <n v="37"/>
    <x v="7"/>
    <s v="השקעה והון חוזר"/>
  </r>
  <r>
    <x v="2"/>
    <x v="2"/>
    <s v="לנדר ברק"/>
    <s v="חקלאות"/>
    <s v="יזם אחד"/>
    <n v="522722"/>
    <n v="103965"/>
    <n v="0.19889157142802483"/>
    <n v="86249"/>
    <x v="1"/>
    <n v="6"/>
    <n v="3"/>
    <n v="3"/>
    <n v="16"/>
    <n v="2"/>
    <n v="18"/>
    <n v="1"/>
    <n v="5"/>
    <n v="45"/>
    <n v="20"/>
    <s v="חדש"/>
    <n v="20"/>
    <n v="10"/>
    <n v="9"/>
    <n v="4"/>
    <n v="10"/>
    <n v="4"/>
    <n v="37"/>
    <x v="8"/>
    <s v="הון חוזר בלבד"/>
  </r>
  <r>
    <x v="2"/>
    <x v="2"/>
    <s v="פרבר דן"/>
    <s v="חקלאות"/>
    <s v="יזם אחד"/>
    <n v="880142"/>
    <n v="200000"/>
    <n v="0.22723605963583149"/>
    <n v="112223"/>
    <x v="1"/>
    <n v="6"/>
    <n v="3"/>
    <n v="3"/>
    <n v="16"/>
    <n v="2"/>
    <n v="18"/>
    <n v="1"/>
    <n v="5"/>
    <n v="45"/>
    <n v="20"/>
    <s v="חדש"/>
    <n v="20"/>
    <n v="9"/>
    <n v="9"/>
    <n v="4"/>
    <n v="7"/>
    <n v="8"/>
    <n v="37"/>
    <x v="8"/>
    <s v="הון חוזר בלבד"/>
  </r>
  <r>
    <x v="2"/>
    <x v="2"/>
    <s v="רוזנפלד פבלו ואיריס"/>
    <s v="חקלאות"/>
    <s v="יזם אחד"/>
    <n v="668244"/>
    <n v="154000"/>
    <n v="0.23045474407551733"/>
    <n v="154000"/>
    <x v="1"/>
    <n v="6"/>
    <n v="3"/>
    <n v="3"/>
    <n v="16"/>
    <n v="2"/>
    <n v="18"/>
    <n v="4"/>
    <n v="10"/>
    <n v="45"/>
    <n v="20"/>
    <s v="חדש"/>
    <n v="20"/>
    <n v="9"/>
    <n v="9"/>
    <n v="4"/>
    <n v="2"/>
    <n v="2"/>
    <n v="26"/>
    <x v="9"/>
    <s v="הון חוזר בלבד"/>
  </r>
  <r>
    <x v="3"/>
    <x v="7"/>
    <s v="לירון ספורן"/>
    <s v="מטע תמרים"/>
    <s v="יזם אחד"/>
    <n v="480000"/>
    <n v="59000"/>
    <n v="0.12"/>
    <m/>
    <x v="2"/>
    <n v="6"/>
    <n v="4"/>
    <n v="4"/>
    <n v="14"/>
    <n v="3"/>
    <n v="16"/>
    <n v="5"/>
    <n v="15"/>
    <n v="90"/>
    <n v="16"/>
    <s v="מאוים"/>
    <n v="15"/>
    <n v="10"/>
    <n v="10"/>
    <n v="5"/>
    <n v="5"/>
    <n v="10"/>
    <n v="40"/>
    <x v="10"/>
    <s v="הון חוזר בלבד"/>
  </r>
  <r>
    <x v="4"/>
    <x v="4"/>
    <s v="אלישיב קמחי"/>
    <s v="מרכז אדם ואדמה - סדנאות"/>
    <s v="יזם אחד"/>
    <n v="270000"/>
    <n v="165000"/>
    <n v="0.5"/>
    <m/>
    <x v="2"/>
    <n v="5"/>
    <n v="3"/>
    <n v="3"/>
    <n v="16"/>
    <n v="4"/>
    <n v="14"/>
    <n v="7"/>
    <n v="15"/>
    <n v="50"/>
    <n v="16"/>
    <s v="מאוים"/>
    <n v="15"/>
    <n v="6"/>
    <n v="10"/>
    <n v="10"/>
    <n v="10"/>
    <n v="5"/>
    <n v="41"/>
    <x v="11"/>
    <s v="השקעה בלבד"/>
  </r>
  <r>
    <x v="7"/>
    <x v="8"/>
    <s v="סוויסה ציון ומיכל"/>
    <s v="תיירות"/>
    <s v="יזם אחד"/>
    <n v="250000"/>
    <n v="200000"/>
    <n v="0.8"/>
    <n v="125000"/>
    <x v="1"/>
    <n v="7"/>
    <n v="6"/>
    <n v="6"/>
    <n v="8"/>
    <n v="2"/>
    <n v="18"/>
    <n v="10"/>
    <n v="20"/>
    <n v="61"/>
    <n v="16"/>
    <s v="סמוך"/>
    <n v="10"/>
    <n v="10"/>
    <n v="10"/>
    <n v="6"/>
    <n v="10"/>
    <n v="10"/>
    <n v="46"/>
    <x v="11"/>
    <s v="השקעה בלבד"/>
  </r>
  <r>
    <x v="8"/>
    <x v="9"/>
    <s v="היניך אברהם"/>
    <s v="תיירות"/>
    <s v="יזם אחד"/>
    <n v="490520"/>
    <n v="245260"/>
    <n v="0.5"/>
    <n v="200000"/>
    <x v="1"/>
    <n v="4"/>
    <n v="5"/>
    <n v="4"/>
    <n v="14"/>
    <n v="3"/>
    <n v="16"/>
    <n v="7"/>
    <n v="15"/>
    <n v="93"/>
    <n v="16"/>
    <s v="מאוים"/>
    <n v="15"/>
    <n v="10"/>
    <n v="9"/>
    <n v="7"/>
    <n v="8"/>
    <n v="5"/>
    <n v="39"/>
    <x v="12"/>
    <s v="השקעה והון חוזר"/>
  </r>
  <r>
    <x v="9"/>
    <x v="10"/>
    <s v="עמי חניא"/>
    <s v="מבנה וציוד לחברת תוכנה"/>
    <s v="יזם אחד"/>
    <n v="450000"/>
    <n v="200000"/>
    <n v="0.44400000000000001"/>
    <m/>
    <x v="2"/>
    <n v="5"/>
    <n v="4"/>
    <n v="4"/>
    <n v="14"/>
    <n v="5"/>
    <n v="12"/>
    <n v="8"/>
    <n v="20"/>
    <n v="110"/>
    <n v="12"/>
    <s v="מאוים"/>
    <n v="15"/>
    <n v="10"/>
    <n v="10"/>
    <n v="10"/>
    <n v="10"/>
    <n v="7"/>
    <n v="47"/>
    <x v="13"/>
    <s v="השקעה והון חוזר"/>
  </r>
  <r>
    <x v="10"/>
    <x v="11"/>
    <s v="שקדליאור שני"/>
    <s v="מסחר פרסום אינטרנט"/>
    <s v="יזם אחד"/>
    <n v="401408"/>
    <n v="200000"/>
    <n v="0.49824617346938777"/>
    <m/>
    <x v="3"/>
    <n v="6"/>
    <n v="7"/>
    <n v="6"/>
    <n v="8"/>
    <n v="2"/>
    <n v="18"/>
    <n v="3"/>
    <n v="10"/>
    <n v="68"/>
    <n v="16"/>
    <s v="צמוד"/>
    <n v="20"/>
    <n v="10"/>
    <n v="10"/>
    <n v="10"/>
    <n v="10"/>
    <n v="5"/>
    <n v="45"/>
    <x v="14"/>
    <s v="השקעה והון חוזר"/>
  </r>
  <r>
    <x v="2"/>
    <x v="12"/>
    <s v="לוין יאיר"/>
    <s v="תיירות"/>
    <s v="יזם אחד"/>
    <n v="200000"/>
    <n v="100000"/>
    <n v="0.5"/>
    <n v="100000"/>
    <x v="1"/>
    <n v="6"/>
    <n v="5"/>
    <n v="5"/>
    <n v="12"/>
    <n v="2"/>
    <n v="18"/>
    <n v="5"/>
    <n v="15"/>
    <n v="86"/>
    <n v="16"/>
    <s v="חדש"/>
    <n v="20"/>
    <n v="8"/>
    <n v="8"/>
    <n v="8"/>
    <n v="2"/>
    <n v="2"/>
    <n v="28"/>
    <x v="15"/>
    <s v="השקעה והון חוזר"/>
  </r>
  <r>
    <x v="2"/>
    <x v="2"/>
    <s v="דון גיא"/>
    <s v="תעשיה"/>
    <s v="יזם אחד"/>
    <n v="255000"/>
    <n v="130000"/>
    <n v="0.50980392156862742"/>
    <n v="77500"/>
    <x v="1"/>
    <n v="6"/>
    <n v="3"/>
    <n v="3"/>
    <n v="16"/>
    <n v="2"/>
    <n v="18"/>
    <n v="2"/>
    <n v="5"/>
    <n v="45"/>
    <n v="20"/>
    <s v="חדש"/>
    <n v="20"/>
    <n v="10"/>
    <n v="9"/>
    <n v="6"/>
    <n v="3"/>
    <n v="3"/>
    <n v="31"/>
    <x v="16"/>
    <s v="השקעה והון חוזר"/>
  </r>
  <r>
    <x v="8"/>
    <x v="9"/>
    <s v="הראל ינון"/>
    <s v="שירותים"/>
    <s v="יזם אחד"/>
    <n v="440000"/>
    <n v="220000"/>
    <n v="0.5"/>
    <n v="200000"/>
    <x v="1"/>
    <n v="4"/>
    <n v="5"/>
    <n v="4"/>
    <n v="14"/>
    <n v="3"/>
    <n v="16"/>
    <n v="6"/>
    <n v="15"/>
    <n v="93"/>
    <n v="16"/>
    <s v="מאוים"/>
    <n v="15"/>
    <n v="8"/>
    <n v="8"/>
    <n v="7"/>
    <n v="8"/>
    <n v="6"/>
    <n v="37"/>
    <x v="17"/>
    <s v="השקעה בלבד"/>
  </r>
  <r>
    <x v="4"/>
    <x v="4"/>
    <s v="יאיר שיאון"/>
    <s v="מסעדה"/>
    <s v="יזם אחד"/>
    <n v="200000"/>
    <n v="100000"/>
    <n v="0.5"/>
    <m/>
    <x v="2"/>
    <n v="5"/>
    <n v="3"/>
    <n v="3"/>
    <n v="16"/>
    <n v="4"/>
    <n v="14"/>
    <n v="4"/>
    <n v="10"/>
    <n v="50"/>
    <n v="16"/>
    <s v="מאוים"/>
    <n v="15"/>
    <n v="10"/>
    <n v="10"/>
    <n v="10"/>
    <n v="10"/>
    <n v="7"/>
    <n v="47"/>
    <x v="18"/>
    <s v="השקעה בלבד"/>
  </r>
  <r>
    <x v="11"/>
    <x v="13"/>
    <s v="ניר בן שושן"/>
    <s v="מרכז אתגרים טיפולי"/>
    <s v="יזם אחד"/>
    <n v="416000"/>
    <n v="200000"/>
    <n v="0.48076923076923078"/>
    <m/>
    <x v="3"/>
    <n v="6"/>
    <n v="5"/>
    <n v="5"/>
    <n v="12"/>
    <n v="5"/>
    <n v="12"/>
    <n v="3"/>
    <n v="10"/>
    <n v="78"/>
    <n v="16"/>
    <s v="חדש"/>
    <n v="20"/>
    <n v="10"/>
    <n v="10"/>
    <n v="10"/>
    <n v="10"/>
    <n v="10"/>
    <n v="50"/>
    <x v="19"/>
    <s v="השקעה בלבד"/>
  </r>
  <r>
    <x v="3"/>
    <x v="7"/>
    <s v="ניר אליהו"/>
    <s v="מטע תמרים"/>
    <s v="יזם אחד"/>
    <n v="480000"/>
    <n v="59000"/>
    <n v="0.5"/>
    <m/>
    <x v="2"/>
    <n v="6"/>
    <n v="4"/>
    <n v="4"/>
    <n v="14"/>
    <n v="3"/>
    <n v="16"/>
    <n v="5"/>
    <n v="15"/>
    <n v="90"/>
    <n v="16"/>
    <s v="מאוים"/>
    <n v="15"/>
    <n v="6"/>
    <n v="10"/>
    <n v="5"/>
    <n v="5"/>
    <n v="10"/>
    <n v="36"/>
    <x v="20"/>
    <s v="הון חוזר בלבד"/>
  </r>
  <r>
    <x v="8"/>
    <x v="14"/>
    <s v="מן יששכר"/>
    <s v="תעשיה"/>
    <s v="יזם אחד"/>
    <n v="94000"/>
    <n v="47000"/>
    <n v="0.5"/>
    <n v="47000"/>
    <x v="1"/>
    <n v="4"/>
    <n v="3"/>
    <n v="3"/>
    <n v="16"/>
    <n v="3"/>
    <n v="16"/>
    <n v="4"/>
    <n v="10"/>
    <n v="80"/>
    <n v="16"/>
    <s v="מאוים"/>
    <n v="15"/>
    <n v="10"/>
    <n v="9"/>
    <n v="6"/>
    <n v="8"/>
    <n v="8"/>
    <n v="41"/>
    <x v="21"/>
    <s v="השקעה בלבד"/>
  </r>
  <r>
    <x v="2"/>
    <x v="12"/>
    <s v="ארקין אביחי ותמר"/>
    <s v="חקלאות"/>
    <s v="יזם אחד"/>
    <n v="246081"/>
    <n v="77800"/>
    <n v="0.31615606243472677"/>
    <n v="25686"/>
    <x v="1"/>
    <n v="6"/>
    <n v="5"/>
    <n v="5"/>
    <n v="12"/>
    <n v="2"/>
    <n v="18"/>
    <n v="1"/>
    <n v="5"/>
    <n v="86"/>
    <n v="16"/>
    <s v="חדש"/>
    <n v="20"/>
    <n v="10"/>
    <n v="9"/>
    <n v="5"/>
    <n v="10"/>
    <n v="8"/>
    <n v="42"/>
    <x v="22"/>
    <s v="הון חוזר בלבד"/>
  </r>
  <r>
    <x v="4"/>
    <x v="15"/>
    <s v="דניאל פיאלקופ"/>
    <s v="מפעל אבן"/>
    <s v="יזם אחד"/>
    <n v="410000"/>
    <n v="200000"/>
    <n v="0.48"/>
    <m/>
    <x v="2"/>
    <n v="5"/>
    <n v="2"/>
    <n v="2"/>
    <n v="18"/>
    <n v="4"/>
    <n v="14"/>
    <n v="2"/>
    <n v="5"/>
    <n v="80"/>
    <n v="16"/>
    <s v="מאוים"/>
    <n v="15"/>
    <n v="10"/>
    <n v="10"/>
    <n v="10"/>
    <n v="10"/>
    <n v="10"/>
    <n v="50"/>
    <x v="23"/>
    <s v="השקעה והון חוזר"/>
  </r>
  <r>
    <x v="3"/>
    <x v="7"/>
    <s v="רעות לוי"/>
    <s v="מטע תמרים"/>
    <s v="יזם אחד"/>
    <n v="480000"/>
    <n v="59000"/>
    <n v="0.12"/>
    <m/>
    <x v="2"/>
    <n v="6"/>
    <n v="4"/>
    <n v="4"/>
    <n v="14"/>
    <n v="3"/>
    <n v="16"/>
    <n v="5"/>
    <n v="15"/>
    <n v="90"/>
    <n v="16"/>
    <s v="מאוים"/>
    <n v="15"/>
    <n v="8"/>
    <n v="10"/>
    <n v="5"/>
    <n v="5"/>
    <n v="5"/>
    <n v="33"/>
    <x v="24"/>
    <s v="הון חוזר בלבד"/>
  </r>
  <r>
    <x v="2"/>
    <x v="2"/>
    <s v="לוי איציק ושרון"/>
    <s v="תיירות"/>
    <s v="יזם אחד"/>
    <n v="750000"/>
    <n v="200000"/>
    <n v="0.26666666666666666"/>
    <n v="200000"/>
    <x v="1"/>
    <n v="6"/>
    <n v="3"/>
    <n v="3"/>
    <n v="16"/>
    <n v="2"/>
    <n v="18"/>
    <n v="1.5"/>
    <n v="5"/>
    <n v="45"/>
    <n v="20"/>
    <s v="חדש"/>
    <n v="20"/>
    <n v="10"/>
    <n v="4"/>
    <n v="6"/>
    <n v="4"/>
    <n v="2"/>
    <n v="26"/>
    <x v="25"/>
    <s v="השקעה בלבד"/>
  </r>
  <r>
    <x v="3"/>
    <x v="16"/>
    <s v="דוד נצר"/>
    <s v="משק תבלינים"/>
    <s v="יזם אחד"/>
    <n v="400000"/>
    <n v="200000"/>
    <n v="0.5"/>
    <m/>
    <x v="2"/>
    <n v="6"/>
    <n v="8"/>
    <n v="6"/>
    <n v="8"/>
    <n v="3"/>
    <n v="16"/>
    <n v="5"/>
    <n v="15"/>
    <n v="92"/>
    <n v="16"/>
    <s v="מאוים"/>
    <n v="15"/>
    <n v="10"/>
    <n v="8"/>
    <n v="10"/>
    <n v="10"/>
    <n v="6"/>
    <n v="44"/>
    <x v="26"/>
    <s v="השקעה והון חוזר"/>
  </r>
  <r>
    <x v="2"/>
    <x v="17"/>
    <s v="טייץ יאיר"/>
    <s v="חקלאות"/>
    <s v="יזם אחד"/>
    <n v="390000"/>
    <n v="100000"/>
    <n v="0.25641025641025639"/>
    <n v="33000"/>
    <x v="1"/>
    <n v="6"/>
    <n v="6"/>
    <n v="6"/>
    <n v="8"/>
    <n v="2"/>
    <n v="18"/>
    <n v="10"/>
    <n v="20"/>
    <n v="68"/>
    <n v="16"/>
    <s v="סמוך"/>
    <n v="10"/>
    <n v="10"/>
    <n v="9"/>
    <n v="4"/>
    <n v="8"/>
    <n v="8"/>
    <n v="39"/>
    <x v="26"/>
    <s v="הון חוזר בלבד"/>
  </r>
  <r>
    <x v="3"/>
    <x v="18"/>
    <s v="גיל רוזנבלום"/>
    <s v="חוה לגידול דגים"/>
    <s v="יזם אחד"/>
    <n v="1149000"/>
    <n v="200000"/>
    <n v="0.17406440382941687"/>
    <m/>
    <x v="2"/>
    <n v="6"/>
    <s v="_"/>
    <n v="6"/>
    <n v="8"/>
    <n v="3"/>
    <n v="16"/>
    <n v="3"/>
    <n v="10"/>
    <n v="45"/>
    <n v="20"/>
    <s v="מאוים"/>
    <n v="15"/>
    <n v="10"/>
    <n v="10"/>
    <n v="10"/>
    <n v="10"/>
    <n v="5"/>
    <n v="45"/>
    <x v="27"/>
    <s v="השקעה והון חוזר"/>
  </r>
  <r>
    <x v="12"/>
    <x v="19"/>
    <s v="גולן ויצמן"/>
    <s v="ייצור רהיטים"/>
    <s v="יזם אחד"/>
    <n v="440000"/>
    <n v="200000"/>
    <n v="0.45454545454545453"/>
    <m/>
    <x v="3"/>
    <n v="5"/>
    <n v="7"/>
    <n v="5"/>
    <n v="12"/>
    <n v="3"/>
    <n v="16"/>
    <n v="25"/>
    <n v="20"/>
    <n v="100"/>
    <n v="16"/>
    <s v="אחר"/>
    <n v="5"/>
    <n v="10"/>
    <n v="10"/>
    <n v="5"/>
    <n v="10"/>
    <n v="10"/>
    <n v="45"/>
    <x v="27"/>
    <s v="השקעה בלבד"/>
  </r>
  <r>
    <x v="13"/>
    <x v="20"/>
    <s v="עובד בן חורין לברר נחלה"/>
    <s v="כנסים ואירוח"/>
    <s v="יזם אחד"/>
    <n v="650000"/>
    <n v="200000"/>
    <n v="0.30769230769230771"/>
    <m/>
    <x v="3"/>
    <n v="6"/>
    <n v="4"/>
    <n v="4"/>
    <n v="14"/>
    <n v="2"/>
    <n v="18"/>
    <n v="5"/>
    <n v="15"/>
    <n v="189"/>
    <n v="8"/>
    <s v="סמוך"/>
    <n v="10"/>
    <n v="10"/>
    <n v="10"/>
    <n v="10"/>
    <n v="10"/>
    <n v="10"/>
    <n v="50"/>
    <x v="28"/>
    <s v="השקעה בלבד"/>
  </r>
  <r>
    <x v="3"/>
    <x v="21"/>
    <s v="הלל רוזנפלד"/>
    <s v="מיזם טכנולוגי"/>
    <s v="יזם אחד"/>
    <n v="400000"/>
    <n v="200000"/>
    <n v="0.5"/>
    <m/>
    <x v="2"/>
    <n v="6"/>
    <n v="5"/>
    <n v="5"/>
    <n v="12"/>
    <n v="3"/>
    <n v="16"/>
    <n v="9"/>
    <n v="20"/>
    <n v="120"/>
    <n v="12"/>
    <s v="מאוים"/>
    <n v="15"/>
    <n v="8"/>
    <n v="8"/>
    <n v="8"/>
    <n v="4"/>
    <n v="4"/>
    <n v="32"/>
    <x v="29"/>
    <s v="השקעה בלבד"/>
  </r>
  <r>
    <x v="14"/>
    <x v="22"/>
    <s v="פרינס אלידע"/>
    <s v="תעשיה"/>
    <s v="יזם אחד"/>
    <n v="203035"/>
    <n v="180000"/>
    <n v="0.88654665451769399"/>
    <n v="101517.5"/>
    <x v="1"/>
    <n v="6"/>
    <n v="2"/>
    <n v="2"/>
    <n v="18"/>
    <n v="3"/>
    <n v="16"/>
    <n v="3"/>
    <n v="10"/>
    <n v="125"/>
    <n v="12"/>
    <s v="חדש"/>
    <n v="20"/>
    <n v="7"/>
    <n v="10"/>
    <n v="7"/>
    <n v="3"/>
    <n v="3"/>
    <n v="30"/>
    <x v="30"/>
    <s v="השקעה בלבד"/>
  </r>
  <r>
    <x v="3"/>
    <x v="7"/>
    <s v="מורן חמו"/>
    <s v="מטע תמרים"/>
    <s v="יזם אחד"/>
    <n v="480000"/>
    <n v="59000"/>
    <n v="0.12"/>
    <m/>
    <x v="2"/>
    <n v="6"/>
    <n v="4"/>
    <n v="4"/>
    <n v="14"/>
    <n v="3"/>
    <n v="16"/>
    <n v="5"/>
    <n v="15"/>
    <n v="90"/>
    <n v="16"/>
    <s v="מאוים"/>
    <n v="15"/>
    <n v="8"/>
    <n v="8"/>
    <n v="5"/>
    <n v="5"/>
    <n v="4"/>
    <n v="30"/>
    <x v="30"/>
    <s v="הון חוזר בלבד"/>
  </r>
  <r>
    <x v="3"/>
    <x v="7"/>
    <s v="דוד יעקובוביץ"/>
    <s v="מטע תמרים"/>
    <s v="יזם אחד"/>
    <n v="480000"/>
    <n v="59000"/>
    <n v="0.12"/>
    <m/>
    <x v="2"/>
    <n v="6"/>
    <n v="4"/>
    <n v="4"/>
    <n v="14"/>
    <n v="3"/>
    <n v="16"/>
    <n v="5"/>
    <n v="15"/>
    <n v="90"/>
    <n v="16"/>
    <s v="מאוים"/>
    <n v="15"/>
    <n v="8"/>
    <n v="8"/>
    <n v="5"/>
    <n v="5"/>
    <n v="4"/>
    <n v="30"/>
    <x v="30"/>
    <s v="הון חוזר בלבד"/>
  </r>
  <r>
    <x v="13"/>
    <x v="23"/>
    <s v="יער בירן וידידה בירן"/>
    <s v="בניה באדמה דחוסה"/>
    <s v="יזם אחד"/>
    <n v="150000"/>
    <n v="75000"/>
    <n v="0.5"/>
    <m/>
    <x v="3"/>
    <n v="6"/>
    <n v="4"/>
    <n v="4"/>
    <n v="14"/>
    <n v="2"/>
    <n v="18"/>
    <n v="3"/>
    <n v="10"/>
    <n v="55"/>
    <n v="16"/>
    <s v="סמוך"/>
    <n v="10"/>
    <n v="10"/>
    <n v="10"/>
    <n v="10"/>
    <n v="5"/>
    <n v="8"/>
    <n v="43"/>
    <x v="31"/>
    <s v="השקעה והון חוזר"/>
  </r>
  <r>
    <x v="5"/>
    <x v="5"/>
    <s v="ארנה קובוס"/>
    <s v="קו מים"/>
    <s v="יזם אחד"/>
    <n v="400000"/>
    <n v="200000"/>
    <n v="0.5"/>
    <m/>
    <x v="2"/>
    <n v="7"/>
    <n v="6"/>
    <n v="6"/>
    <n v="8"/>
    <n v="3"/>
    <n v="16"/>
    <n v="4"/>
    <n v="10"/>
    <n v="36"/>
    <n v="20"/>
    <s v="מאוים"/>
    <n v="15"/>
    <n v="10"/>
    <n v="8"/>
    <n v="4"/>
    <n v="10"/>
    <n v="10"/>
    <n v="42"/>
    <x v="32"/>
    <s v="השקעה והון חוזר"/>
  </r>
  <r>
    <x v="2"/>
    <x v="24"/>
    <s v="ארזוני אבי"/>
    <s v="שירותים"/>
    <s v="יזם אחד"/>
    <n v="250000"/>
    <n v="125000"/>
    <n v="0.5"/>
    <n v="125000"/>
    <x v="1"/>
    <n v="6"/>
    <n v="6"/>
    <n v="6"/>
    <n v="8"/>
    <n v="2"/>
    <n v="18"/>
    <n v="1"/>
    <n v="5"/>
    <n v="17"/>
    <n v="20"/>
    <s v="חדש"/>
    <n v="20"/>
    <n v="8"/>
    <n v="10"/>
    <n v="4"/>
    <n v="5"/>
    <n v="10"/>
    <n v="37"/>
    <x v="32"/>
    <s v="השקעה בלבד"/>
  </r>
  <r>
    <x v="14"/>
    <x v="22"/>
    <s v="ראב אמנון"/>
    <s v="חקלאות"/>
    <s v="יזם אחד"/>
    <n v="1670000"/>
    <n v="200000"/>
    <n v="0.11976047904191617"/>
    <n v="63567"/>
    <x v="1"/>
    <n v="6"/>
    <n v="2"/>
    <n v="2"/>
    <n v="18"/>
    <n v="3"/>
    <n v="16"/>
    <n v="1"/>
    <n v="5"/>
    <n v="125"/>
    <n v="12"/>
    <s v="חדש"/>
    <n v="20"/>
    <n v="9"/>
    <n v="10"/>
    <n v="4"/>
    <n v="7"/>
    <n v="8"/>
    <n v="38"/>
    <x v="33"/>
    <s v="הון חוזר בלבד"/>
  </r>
  <r>
    <x v="13"/>
    <x v="23"/>
    <s v="מיצר מושב אגש&quot;ח"/>
    <s v="הון חוזר שקדים"/>
    <s v="אגודה"/>
    <n v="200000"/>
    <n v="100000"/>
    <n v="0.5"/>
    <m/>
    <x v="3"/>
    <n v="6"/>
    <n v="4"/>
    <n v="4"/>
    <n v="14"/>
    <n v="2"/>
    <n v="18"/>
    <n v="1"/>
    <n v="5"/>
    <n v="55"/>
    <n v="16"/>
    <s v="סמוך"/>
    <n v="10"/>
    <n v="10"/>
    <n v="10"/>
    <n v="10"/>
    <n v="10"/>
    <n v="10"/>
    <n v="50"/>
    <x v="34"/>
    <s v="הון חוזר בלבד"/>
  </r>
  <r>
    <x v="8"/>
    <x v="25"/>
    <s v="פרידלנדר יוסף"/>
    <s v="חקלאות"/>
    <s v="יזם אחד"/>
    <n v="565000"/>
    <n v="200000"/>
    <n v="0.35398230088495575"/>
    <n v="28215"/>
    <x v="1"/>
    <n v="4"/>
    <n v="2"/>
    <n v="2"/>
    <n v="18"/>
    <n v="3"/>
    <n v="16"/>
    <n v="2"/>
    <n v="5"/>
    <n v="70"/>
    <n v="16"/>
    <s v="מאוים"/>
    <n v="15"/>
    <n v="10"/>
    <n v="9"/>
    <n v="8"/>
    <n v="6"/>
    <n v="5"/>
    <n v="38"/>
    <x v="35"/>
    <s v="הון חוזר בלבד"/>
  </r>
  <r>
    <x v="15"/>
    <x v="26"/>
    <s v="טרבלסי רמי"/>
    <s v="תיירות"/>
    <s v="יזם אחד"/>
    <n v="400000"/>
    <n v="200000"/>
    <n v="0.5"/>
    <n v="200000"/>
    <x v="1"/>
    <n v="5"/>
    <n v="8"/>
    <n v="5"/>
    <n v="12"/>
    <n v="4"/>
    <n v="14"/>
    <n v="13"/>
    <n v="20"/>
    <n v="125"/>
    <n v="12"/>
    <s v="סמוך"/>
    <n v="10"/>
    <n v="8"/>
    <n v="10"/>
    <n v="10"/>
    <n v="8"/>
    <n v="6"/>
    <n v="42"/>
    <x v="36"/>
    <s v="השקעה בלבד"/>
  </r>
  <r>
    <x v="2"/>
    <x v="17"/>
    <s v="כפריית רמת -מתי ברקוביץ"/>
    <s v="שירותים"/>
    <s v="יזם אחד"/>
    <n v="1920000"/>
    <n v="400000"/>
    <n v="0.20833333333333334"/>
    <n v="200000"/>
    <x v="1"/>
    <n v="6"/>
    <n v="6"/>
    <n v="6"/>
    <n v="8"/>
    <n v="2"/>
    <n v="18"/>
    <n v="14"/>
    <n v="20"/>
    <n v="68"/>
    <n v="16"/>
    <s v="סמוך"/>
    <n v="10"/>
    <n v="10"/>
    <n v="9"/>
    <n v="9"/>
    <n v="2"/>
    <n v="2"/>
    <n v="32"/>
    <x v="36"/>
    <s v="השקעה בלבד"/>
  </r>
  <r>
    <x v="16"/>
    <x v="27"/>
    <s v="מנקין אלישבע"/>
    <s v="תעשיה"/>
    <s v="יזם אחד"/>
    <n v="371938"/>
    <n v="132539"/>
    <n v="0.35634702557953207"/>
    <n v="132539"/>
    <x v="1"/>
    <n v="6"/>
    <n v="6"/>
    <n v="6"/>
    <n v="8"/>
    <n v="4"/>
    <n v="14"/>
    <n v="5"/>
    <n v="15"/>
    <n v="105"/>
    <n v="12"/>
    <s v="חדש"/>
    <n v="20"/>
    <n v="10"/>
    <n v="10"/>
    <n v="6"/>
    <n v="7"/>
    <n v="7"/>
    <n v="40"/>
    <x v="37"/>
    <s v="השקעה בלבד"/>
  </r>
  <r>
    <x v="17"/>
    <x v="28"/>
    <s v="דפנה ורפי פלדשטיין"/>
    <s v="גידול על המים"/>
    <s v="יזם אחד"/>
    <n v="200000"/>
    <n v="100000"/>
    <n v="0.5"/>
    <m/>
    <x v="3"/>
    <n v="7"/>
    <n v="6"/>
    <n v="6"/>
    <n v="8"/>
    <n v="3"/>
    <n v="16"/>
    <n v="3"/>
    <n v="10"/>
    <n v="110"/>
    <n v="12"/>
    <s v="צמוד"/>
    <n v="20"/>
    <n v="10"/>
    <n v="10"/>
    <n v="6"/>
    <n v="10"/>
    <n v="8"/>
    <n v="44"/>
    <x v="38"/>
    <s v="השקעה והון חוזר"/>
  </r>
  <r>
    <x v="13"/>
    <x v="29"/>
    <s v="עמית ברנע"/>
    <s v="מאפיית בוטיק"/>
    <s v="יזם אחד"/>
    <n v="335000"/>
    <n v="167000"/>
    <n v="0.49850746268656715"/>
    <m/>
    <x v="3"/>
    <n v="6"/>
    <n v="6"/>
    <n v="6"/>
    <n v="8"/>
    <n v="2"/>
    <n v="18"/>
    <n v="5"/>
    <n v="15"/>
    <n v="74"/>
    <n v="16"/>
    <s v="אחר"/>
    <n v="5"/>
    <n v="10"/>
    <n v="10"/>
    <n v="10"/>
    <n v="10"/>
    <n v="10"/>
    <n v="50"/>
    <x v="39"/>
    <s v="השקעה והון חוזר"/>
  </r>
  <r>
    <x v="2"/>
    <x v="12"/>
    <s v="מלכה שלום"/>
    <s v="שירותים"/>
    <s v="יזם אחד"/>
    <n v="400000"/>
    <n v="200000"/>
    <n v="0.5"/>
    <n v="0"/>
    <x v="1"/>
    <n v="6"/>
    <n v="5"/>
    <n v="5"/>
    <n v="12"/>
    <n v="2"/>
    <n v="18"/>
    <n v="0"/>
    <n v="0"/>
    <n v="86"/>
    <n v="16"/>
    <s v="חדש"/>
    <n v="20"/>
    <n v="9"/>
    <n v="9"/>
    <n v="7"/>
    <n v="10"/>
    <n v="7"/>
    <n v="42"/>
    <x v="40"/>
    <m/>
  </r>
  <r>
    <x v="8"/>
    <x v="30"/>
    <s v=" חגי ניסים"/>
    <s v="חקלאות"/>
    <s v="יזם אחד"/>
    <n v="796000"/>
    <n v="200000"/>
    <n v="0.25125628140703515"/>
    <n v="65835"/>
    <x v="1"/>
    <n v="4"/>
    <n v="3"/>
    <n v="3"/>
    <n v="16"/>
    <n v="3"/>
    <n v="16"/>
    <n v="2"/>
    <n v="5"/>
    <n v="50"/>
    <n v="16"/>
    <s v="מאוים"/>
    <n v="15"/>
    <n v="10"/>
    <n v="8"/>
    <n v="9"/>
    <n v="7"/>
    <n v="5"/>
    <n v="39"/>
    <x v="41"/>
    <s v="הון חוזר בלבד"/>
  </r>
  <r>
    <x v="5"/>
    <x v="31"/>
    <s v="גיא ארליך"/>
    <s v="חוות האפרסמון"/>
    <s v="יזם אחד"/>
    <n v="400000"/>
    <n v="200000"/>
    <n v="0.5"/>
    <m/>
    <x v="2"/>
    <n v="7"/>
    <n v="7"/>
    <n v="7"/>
    <n v="4"/>
    <n v="3"/>
    <n v="16"/>
    <n v="5"/>
    <n v="15"/>
    <n v="87"/>
    <n v="16"/>
    <s v="מאוים"/>
    <n v="15"/>
    <n v="10"/>
    <n v="6"/>
    <n v="6"/>
    <n v="10"/>
    <n v="10"/>
    <n v="42"/>
    <x v="42"/>
    <m/>
  </r>
  <r>
    <x v="18"/>
    <x v="32"/>
    <s v="קבוץ חניתה אגש&quot;ח"/>
    <s v="בריאות יופי"/>
    <s v="אגודה"/>
    <n v="1159000"/>
    <n v="500000"/>
    <n v="0.43140638481449528"/>
    <m/>
    <x v="3"/>
    <n v="6"/>
    <n v="7"/>
    <n v="6"/>
    <n v="8"/>
    <n v="3"/>
    <n v="16"/>
    <n v="25"/>
    <n v="20"/>
    <n v="236"/>
    <n v="4"/>
    <s v="צמוד"/>
    <n v="20"/>
    <n v="10"/>
    <n v="10"/>
    <n v="10"/>
    <n v="5"/>
    <n v="2"/>
    <n v="37"/>
    <x v="43"/>
    <s v="השקעה בלבד"/>
  </r>
  <r>
    <x v="2"/>
    <x v="33"/>
    <s v="יזרעאל אייל וחנה"/>
    <s v="תיירות"/>
    <s v="יזם אחד"/>
    <n v="9342000"/>
    <n v="200000"/>
    <n v="2.1408691928923144E-2"/>
    <n v="200000"/>
    <x v="1"/>
    <n v="6"/>
    <s v="_"/>
    <n v="6"/>
    <n v="8"/>
    <n v="2"/>
    <n v="18"/>
    <n v="14"/>
    <n v="20"/>
    <n v="2"/>
    <n v="20"/>
    <s v="אחר"/>
    <n v="5"/>
    <n v="10"/>
    <n v="2"/>
    <n v="4"/>
    <n v="6"/>
    <n v="8"/>
    <n v="30"/>
    <x v="44"/>
    <s v="השקעה בלבד"/>
  </r>
  <r>
    <x v="13"/>
    <x v="23"/>
    <s v="שוחט יוסף"/>
    <s v="מכוורת"/>
    <s v="יזם אחד"/>
    <n v="350000"/>
    <n v="175000"/>
    <n v="0.5"/>
    <m/>
    <x v="3"/>
    <n v="6"/>
    <n v="4"/>
    <n v="4"/>
    <n v="14"/>
    <n v="2"/>
    <n v="18"/>
    <n v="2"/>
    <n v="5"/>
    <n v="55"/>
    <n v="16"/>
    <s v="סמוך"/>
    <n v="10"/>
    <n v="10"/>
    <n v="10"/>
    <n v="5"/>
    <n v="10"/>
    <n v="10"/>
    <n v="45"/>
    <x v="44"/>
    <s v="השקעה בלבד"/>
  </r>
  <r>
    <x v="14"/>
    <x v="22"/>
    <s v="דמארי יותם"/>
    <s v="חקלאות"/>
    <s v="יזם אחד"/>
    <n v="1380000"/>
    <n v="160000"/>
    <n v="0.11594202898550725"/>
    <n v="64406"/>
    <x v="1"/>
    <n v="6"/>
    <n v="2"/>
    <n v="2"/>
    <n v="18"/>
    <n v="3"/>
    <n v="16"/>
    <n v="0"/>
    <n v="0"/>
    <n v="125"/>
    <n v="12"/>
    <s v="חדש"/>
    <n v="20"/>
    <n v="10"/>
    <n v="10"/>
    <n v="4"/>
    <n v="8"/>
    <n v="8"/>
    <n v="40"/>
    <x v="45"/>
    <s v="הון חוזר בלבד"/>
  </r>
  <r>
    <x v="19"/>
    <x v="34"/>
    <s v="ברק זילברמן"/>
    <s v="הכל לבית - חנות"/>
    <s v="יזם אחד"/>
    <n v="175000"/>
    <n v="87500"/>
    <n v="0.5"/>
    <m/>
    <x v="2"/>
    <n v="4"/>
    <n v="6"/>
    <n v="4"/>
    <n v="14"/>
    <n v="5"/>
    <n v="12"/>
    <n v="2"/>
    <n v="5"/>
    <n v="98"/>
    <n v="16"/>
    <s v="מאוים"/>
    <n v="15"/>
    <n v="10"/>
    <n v="10"/>
    <n v="10"/>
    <n v="10"/>
    <n v="10"/>
    <n v="50"/>
    <x v="45"/>
    <s v="השקעה בלבד"/>
  </r>
  <r>
    <x v="2"/>
    <x v="17"/>
    <s v="כץ ליאור"/>
    <s v="חקלאות"/>
    <s v="יזם אחד"/>
    <n v="1312000"/>
    <n v="200000"/>
    <n v="0.1524390243902439"/>
    <n v="153615"/>
    <x v="1"/>
    <n v="6"/>
    <n v="6"/>
    <n v="6"/>
    <n v="8"/>
    <n v="2"/>
    <n v="18"/>
    <n v="7"/>
    <n v="15"/>
    <n v="68"/>
    <n v="16"/>
    <s v="סמוך"/>
    <n v="10"/>
    <n v="9"/>
    <n v="9"/>
    <n v="4"/>
    <n v="8"/>
    <n v="6"/>
    <n v="36"/>
    <x v="46"/>
    <s v="הון חוזר בלבד"/>
  </r>
  <r>
    <x v="13"/>
    <x v="35"/>
    <s v="רינה אפלבאוום"/>
    <s v="תכשיטנות"/>
    <s v="יזם אחד"/>
    <n v="470000"/>
    <n v="270000"/>
    <n v="0.57446808510638303"/>
    <m/>
    <x v="3"/>
    <n v="6"/>
    <n v="5"/>
    <n v="5"/>
    <n v="12"/>
    <n v="2"/>
    <n v="18"/>
    <n v="3"/>
    <n v="10"/>
    <n v="70"/>
    <n v="16"/>
    <s v="אחר"/>
    <n v="5"/>
    <n v="10"/>
    <n v="10"/>
    <n v="5"/>
    <n v="10"/>
    <n v="10"/>
    <n v="45"/>
    <x v="47"/>
    <s v="השקעה בלבד"/>
  </r>
  <r>
    <x v="17"/>
    <x v="36"/>
    <s v="ליאת כהן"/>
    <s v="מזון מסחר"/>
    <s v="יזם אחד"/>
    <n v="480676"/>
    <n v="200000"/>
    <n v="0.4160806863667002"/>
    <m/>
    <x v="3"/>
    <n v="7"/>
    <n v="7"/>
    <n v="7"/>
    <n v="4"/>
    <n v="3"/>
    <n v="16"/>
    <n v="2"/>
    <n v="5"/>
    <n v="84"/>
    <n v="16"/>
    <s v="צמוד"/>
    <n v="20"/>
    <n v="10"/>
    <n v="10"/>
    <n v="10"/>
    <n v="10"/>
    <n v="6"/>
    <n v="46"/>
    <x v="48"/>
    <s v="השקעה בלבד"/>
  </r>
  <r>
    <x v="4"/>
    <x v="37"/>
    <s v="גבריאל דוד"/>
    <s v="דיר כבשים"/>
    <s v="יזם אחד"/>
    <n v="100000"/>
    <n v="50000"/>
    <n v="0.5"/>
    <m/>
    <x v="2"/>
    <n v="5"/>
    <n v="2"/>
    <n v="2"/>
    <n v="18"/>
    <n v="4"/>
    <n v="14"/>
    <n v="1"/>
    <n v="5"/>
    <n v="98"/>
    <n v="16"/>
    <s v="מאוים"/>
    <n v="15"/>
    <n v="6"/>
    <n v="10"/>
    <n v="4"/>
    <n v="10"/>
    <n v="4"/>
    <n v="34"/>
    <x v="49"/>
    <s v="הון חוזר בלבד"/>
  </r>
  <r>
    <x v="19"/>
    <x v="38"/>
    <s v="צבי לקס"/>
    <s v="גידול בקר"/>
    <s v="יזם אחד"/>
    <n v="761000"/>
    <n v="200000"/>
    <n v="0.26281208935611039"/>
    <m/>
    <x v="2"/>
    <n v="4"/>
    <n v="2"/>
    <n v="2"/>
    <n v="18"/>
    <n v="5"/>
    <n v="12"/>
    <n v="2"/>
    <n v="5"/>
    <n v="100"/>
    <n v="16"/>
    <s v="מאוים"/>
    <n v="15"/>
    <n v="10"/>
    <n v="10"/>
    <n v="10"/>
    <n v="5"/>
    <n v="4"/>
    <n v="39"/>
    <x v="49"/>
    <s v="הון חוזר בלבד"/>
  </r>
  <r>
    <x v="13"/>
    <x v="39"/>
    <s v="רותם צרפתי "/>
    <s v="מסעדנות"/>
    <s v="יזם אחד"/>
    <n v="100000"/>
    <n v="50000"/>
    <n v="0.5"/>
    <m/>
    <x v="3"/>
    <n v="6"/>
    <n v="8"/>
    <n v="6"/>
    <n v="8"/>
    <n v="2"/>
    <n v="18"/>
    <n v="5"/>
    <n v="15"/>
    <n v="142"/>
    <n v="12"/>
    <s v="אחר"/>
    <n v="5"/>
    <n v="10"/>
    <n v="10"/>
    <n v="10"/>
    <n v="10"/>
    <n v="10"/>
    <n v="50"/>
    <x v="50"/>
    <s v="השקעה בלבד"/>
  </r>
  <r>
    <x v="19"/>
    <x v="40"/>
    <s v="שוקי מוריה"/>
    <s v="מכבסה"/>
    <s v="יזם אחד"/>
    <n v="480000"/>
    <n v="200000"/>
    <n v="0.42"/>
    <m/>
    <x v="2"/>
    <n v="4"/>
    <n v="4"/>
    <n v="4"/>
    <n v="14"/>
    <n v="5"/>
    <n v="12"/>
    <n v="5"/>
    <n v="15"/>
    <n v="450"/>
    <n v="4"/>
    <s v="מאוים"/>
    <n v="15"/>
    <n v="10"/>
    <n v="10"/>
    <n v="10"/>
    <n v="10"/>
    <n v="10"/>
    <n v="50"/>
    <x v="50"/>
    <s v="השקעה בלבד"/>
  </r>
  <r>
    <x v="7"/>
    <x v="41"/>
    <s v="אביגד מתן"/>
    <s v="חקלאות"/>
    <s v="יזם אחד"/>
    <n v="1600000"/>
    <n v="200000"/>
    <n v="0.125"/>
    <n v="200000"/>
    <x v="1"/>
    <n v="7"/>
    <n v="6"/>
    <n v="6"/>
    <n v="8"/>
    <n v="2"/>
    <n v="18"/>
    <n v="3"/>
    <n v="10"/>
    <n v="85"/>
    <n v="16"/>
    <s v="סמוך"/>
    <n v="10"/>
    <n v="10"/>
    <n v="10"/>
    <n v="8"/>
    <n v="10"/>
    <n v="4"/>
    <n v="42"/>
    <x v="51"/>
    <s v="הון חוזר בלבד"/>
  </r>
  <r>
    <x v="14"/>
    <x v="42"/>
    <s v="ראובני ארז"/>
    <s v="שירותים"/>
    <s v="יזם אחד"/>
    <n v="180072"/>
    <n v="160000"/>
    <n v="0.88853347549868944"/>
    <n v="90036"/>
    <x v="1"/>
    <n v="6"/>
    <n v="5"/>
    <n v="5"/>
    <n v="12"/>
    <n v="3"/>
    <n v="16"/>
    <n v="4"/>
    <n v="10"/>
    <n v="100"/>
    <n v="16"/>
    <s v="סמוך"/>
    <n v="10"/>
    <n v="10"/>
    <n v="8"/>
    <n v="7"/>
    <n v="7"/>
    <n v="7"/>
    <n v="39"/>
    <x v="52"/>
    <m/>
  </r>
  <r>
    <x v="20"/>
    <x v="43"/>
    <s v="גלית  ניר לב אלפרט"/>
    <s v="שוקולד"/>
    <s v="יזם אחד"/>
    <n v="442000"/>
    <n v="200000"/>
    <n v="0.45248868778280543"/>
    <m/>
    <x v="3"/>
    <n v="6"/>
    <n v="6"/>
    <n v="6"/>
    <n v="8"/>
    <n v="3"/>
    <n v="16"/>
    <n v="8"/>
    <n v="20"/>
    <n v="203"/>
    <n v="4"/>
    <s v="סמוך"/>
    <n v="10"/>
    <n v="10"/>
    <n v="10"/>
    <n v="10"/>
    <n v="10"/>
    <n v="10"/>
    <n v="50"/>
    <x v="53"/>
    <s v="השקעה בלבד"/>
  </r>
  <r>
    <x v="7"/>
    <x v="8"/>
    <s v="לדרמן יאיר ושירה"/>
    <s v="תיירות"/>
    <s v="יזם אחד"/>
    <n v="372400"/>
    <n v="186200"/>
    <n v="0.5"/>
    <n v="186200"/>
    <x v="1"/>
    <n v="7"/>
    <n v="6"/>
    <n v="6"/>
    <n v="8"/>
    <n v="2"/>
    <n v="18"/>
    <n v="4"/>
    <n v="10"/>
    <n v="61"/>
    <n v="16"/>
    <s v="סמוך"/>
    <n v="10"/>
    <n v="10"/>
    <n v="9"/>
    <n v="7"/>
    <n v="10"/>
    <n v="5"/>
    <n v="41"/>
    <x v="54"/>
    <s v="השקעה והון חוזר"/>
  </r>
  <r>
    <x v="2"/>
    <x v="17"/>
    <s v="רשדי יונתן"/>
    <s v="חקלאות"/>
    <s v="יזם אחד"/>
    <n v="204830"/>
    <n v="102415"/>
    <n v="0.5"/>
    <n v="44385"/>
    <x v="1"/>
    <n v="6"/>
    <n v="6"/>
    <n v="6"/>
    <n v="8"/>
    <n v="2"/>
    <n v="18"/>
    <n v="3"/>
    <n v="10"/>
    <n v="68"/>
    <n v="16"/>
    <s v="סמוך"/>
    <n v="10"/>
    <n v="10"/>
    <n v="9"/>
    <n v="4"/>
    <n v="10"/>
    <n v="8"/>
    <n v="41"/>
    <x v="54"/>
    <s v="הון חוזר בלבד"/>
  </r>
  <r>
    <x v="2"/>
    <x v="17"/>
    <s v="משה עוזי"/>
    <s v="חקלאות"/>
    <s v="יזם אחד"/>
    <n v="204830"/>
    <n v="102415"/>
    <n v="0.5"/>
    <n v="44385"/>
    <x v="1"/>
    <n v="6"/>
    <n v="6"/>
    <n v="6"/>
    <n v="8"/>
    <n v="2"/>
    <n v="18"/>
    <n v="3"/>
    <n v="10"/>
    <n v="68"/>
    <n v="16"/>
    <s v="סמוך"/>
    <n v="10"/>
    <n v="10"/>
    <n v="9"/>
    <n v="4"/>
    <n v="10"/>
    <n v="8"/>
    <n v="41"/>
    <x v="54"/>
    <s v="הון חוזר בלבד"/>
  </r>
  <r>
    <x v="9"/>
    <x v="44"/>
    <s v="עמק כהן"/>
    <s v="חוות איילות"/>
    <s v="יזם אחד"/>
    <n v="692098"/>
    <n v="200000"/>
    <n v="0.28897641663463847"/>
    <m/>
    <x v="2"/>
    <n v="5"/>
    <n v="6"/>
    <n v="5"/>
    <n v="12"/>
    <n v="5"/>
    <n v="12"/>
    <n v="5"/>
    <n v="15"/>
    <n v="92"/>
    <n v="16"/>
    <s v="אחר"/>
    <n v="5"/>
    <n v="10"/>
    <n v="10"/>
    <n v="10"/>
    <n v="10"/>
    <n v="8"/>
    <n v="48"/>
    <x v="55"/>
    <s v="השקעה בלבד"/>
  </r>
  <r>
    <x v="14"/>
    <x v="22"/>
    <s v="לבנון אבי"/>
    <s v="חקלאות"/>
    <s v="יזם אחד"/>
    <n v="364061"/>
    <n v="200000"/>
    <n v="0.54935848662724107"/>
    <n v="72435"/>
    <x v="1"/>
    <n v="6"/>
    <n v="2"/>
    <n v="2"/>
    <n v="18"/>
    <n v="3"/>
    <n v="16"/>
    <n v="0"/>
    <n v="0"/>
    <n v="125"/>
    <n v="12"/>
    <s v="חדש"/>
    <n v="20"/>
    <n v="10"/>
    <n v="10"/>
    <n v="4"/>
    <n v="5"/>
    <n v="5"/>
    <n v="34"/>
    <x v="56"/>
    <s v="הון חוזר בלבד"/>
  </r>
  <r>
    <x v="13"/>
    <x v="45"/>
    <s v="ארז רגב, יוחאי שניידר"/>
    <s v="שווק וטיפול בשר"/>
    <s v="יזם אחד"/>
    <n v="712000"/>
    <n v="200000"/>
    <n v="0.2808988764044944"/>
    <m/>
    <x v="3"/>
    <n v="6"/>
    <n v="8"/>
    <n v="6"/>
    <n v="8"/>
    <n v="2"/>
    <n v="18"/>
    <n v="10"/>
    <n v="20"/>
    <n v="153"/>
    <n v="8"/>
    <s v="אחר"/>
    <n v="5"/>
    <n v="10"/>
    <n v="10"/>
    <n v="5"/>
    <n v="10"/>
    <n v="10"/>
    <n v="45"/>
    <x v="57"/>
    <s v="השקעה בלבד"/>
  </r>
  <r>
    <x v="13"/>
    <x v="46"/>
    <s v="עקיבא חסדיה,אוריה חברון ינון, ויינון יעקב בן דוד"/>
    <s v="אדריכלות ותכנון"/>
    <s v="יזם אחד"/>
    <n v="214000"/>
    <n v="100000"/>
    <n v="0.46728971962616822"/>
    <m/>
    <x v="3"/>
    <n v="6"/>
    <n v="3"/>
    <n v="3"/>
    <n v="16"/>
    <n v="2"/>
    <n v="18"/>
    <n v="2"/>
    <n v="5"/>
    <n v="129"/>
    <n v="12"/>
    <s v="סמוך"/>
    <n v="10"/>
    <n v="10"/>
    <n v="10"/>
    <n v="5"/>
    <n v="10"/>
    <n v="6"/>
    <n v="41"/>
    <x v="58"/>
    <s v="השקעה בלבד"/>
  </r>
  <r>
    <x v="8"/>
    <x v="47"/>
    <s v="סופר בני"/>
    <s v="תיירות"/>
    <s v="יזם אחד"/>
    <n v="1920000"/>
    <n v="200000"/>
    <n v="0.10416666666666667"/>
    <n v="200000"/>
    <x v="1"/>
    <n v="4"/>
    <n v="6"/>
    <n v="4"/>
    <n v="14"/>
    <n v="3"/>
    <n v="16"/>
    <n v="5"/>
    <n v="15"/>
    <n v="90"/>
    <n v="16"/>
    <s v="אחר"/>
    <n v="5"/>
    <n v="10"/>
    <n v="10"/>
    <n v="8"/>
    <n v="2"/>
    <n v="2"/>
    <n v="32"/>
    <x v="59"/>
    <s v="השקעה בלבד"/>
  </r>
  <r>
    <x v="14"/>
    <x v="42"/>
    <s v="ספז ישי ונטע"/>
    <s v="שירותים"/>
    <s v="יזם אחד"/>
    <n v="374500"/>
    <n v="187500"/>
    <n v="0.50066755674232311"/>
    <n v="187500"/>
    <x v="1"/>
    <n v="6"/>
    <n v="5"/>
    <n v="5"/>
    <n v="12"/>
    <n v="3"/>
    <n v="16"/>
    <n v="1"/>
    <n v="5"/>
    <n v="100"/>
    <n v="16"/>
    <s v="סמוך"/>
    <n v="10"/>
    <n v="10"/>
    <n v="10"/>
    <n v="7"/>
    <n v="10"/>
    <n v="8"/>
    <n v="45"/>
    <x v="60"/>
    <s v="השקעה והון חוזר"/>
  </r>
  <r>
    <x v="19"/>
    <x v="48"/>
    <s v="אברהם עמיצור"/>
    <s v="פעילות חינוכית"/>
    <s v="יזם אחד"/>
    <n v="324000"/>
    <n v="162000"/>
    <n v="0.5"/>
    <m/>
    <x v="2"/>
    <n v="4"/>
    <n v="4"/>
    <n v="4"/>
    <n v="14"/>
    <n v="5"/>
    <n v="12"/>
    <n v="7"/>
    <n v="15"/>
    <n v="600"/>
    <n v="4"/>
    <s v="מאוים"/>
    <n v="15"/>
    <n v="10"/>
    <n v="10"/>
    <n v="10"/>
    <n v="10"/>
    <n v="5"/>
    <n v="45"/>
    <x v="61"/>
    <s v="השקעה והון חוזר"/>
  </r>
  <r>
    <x v="9"/>
    <x v="49"/>
    <s v="אסתי יניב"/>
    <s v="מרכז להוראה מתקנת"/>
    <s v="יזם אחד"/>
    <n v="100000"/>
    <n v="50000"/>
    <n v="0.5"/>
    <m/>
    <x v="2"/>
    <n v="5"/>
    <n v="2"/>
    <n v="2"/>
    <n v="18"/>
    <n v="5"/>
    <n v="12"/>
    <n v="1"/>
    <n v="5"/>
    <n v="180"/>
    <n v="8"/>
    <s v="מאוים"/>
    <n v="15"/>
    <n v="10"/>
    <n v="10"/>
    <n v="9"/>
    <n v="10"/>
    <n v="8"/>
    <n v="47"/>
    <x v="62"/>
    <s v="השקעה בלבד"/>
  </r>
  <r>
    <x v="13"/>
    <x v="35"/>
    <s v="עמי ודר"/>
    <s v="שמן זית וקוסמטיקה"/>
    <s v="יזם אחד"/>
    <n v="290000"/>
    <n v="145000"/>
    <n v="0.5"/>
    <m/>
    <x v="3"/>
    <n v="6"/>
    <n v="5"/>
    <n v="5"/>
    <n v="12"/>
    <n v="2"/>
    <n v="18"/>
    <n v="4"/>
    <n v="10"/>
    <n v="92"/>
    <n v="16"/>
    <s v="אחר"/>
    <n v="5"/>
    <n v="10"/>
    <n v="10"/>
    <n v="10"/>
    <n v="5"/>
    <n v="2"/>
    <n v="37"/>
    <x v="63"/>
    <s v="השקעה בלבד"/>
  </r>
  <r>
    <x v="9"/>
    <x v="50"/>
    <s v="עירית גולברג"/>
    <s v="מרכז סת&quot;ם"/>
    <s v="יזם אחד"/>
    <n v="385000"/>
    <n v="192500"/>
    <n v="0.5"/>
    <m/>
    <x v="2"/>
    <n v="5"/>
    <n v="5"/>
    <n v="5"/>
    <n v="12"/>
    <n v="5"/>
    <n v="12"/>
    <n v="7"/>
    <n v="15"/>
    <n v="150"/>
    <n v="12"/>
    <s v="אחר"/>
    <n v="5"/>
    <n v="10"/>
    <n v="10"/>
    <n v="10"/>
    <n v="10"/>
    <n v="10"/>
    <n v="50"/>
    <x v="64"/>
    <s v="השקעה והון חוזר"/>
  </r>
  <r>
    <x v="7"/>
    <x v="8"/>
    <s v="כץ אוהד"/>
    <s v="תעשיה"/>
    <s v="יזם אחד"/>
    <n v="163500"/>
    <n v="81750"/>
    <n v="0.5"/>
    <n v="81750"/>
    <x v="1"/>
    <n v="7"/>
    <n v="6"/>
    <n v="6"/>
    <n v="8"/>
    <n v="2"/>
    <n v="18"/>
    <n v="2"/>
    <n v="5"/>
    <n v="61"/>
    <n v="16"/>
    <s v="סמוך"/>
    <n v="10"/>
    <n v="10"/>
    <n v="10"/>
    <n v="8"/>
    <n v="10"/>
    <n v="6"/>
    <n v="44"/>
    <x v="65"/>
    <s v="השקעה והון חוזר"/>
  </r>
  <r>
    <x v="13"/>
    <x v="51"/>
    <s v="דורון אסרף"/>
    <s v="הסעות"/>
    <s v="יזם אחד"/>
    <n v="250000"/>
    <n v="125000"/>
    <n v="0.5"/>
    <m/>
    <x v="3"/>
    <n v="6"/>
    <n v="4"/>
    <n v="4"/>
    <n v="14"/>
    <n v="2"/>
    <n v="18"/>
    <n v="1"/>
    <n v="5"/>
    <n v="129"/>
    <n v="12"/>
    <s v="סמוך"/>
    <n v="10"/>
    <n v="10"/>
    <n v="10"/>
    <n v="4"/>
    <n v="10"/>
    <n v="6"/>
    <n v="40"/>
    <x v="66"/>
    <s v="השקעה בלבד"/>
  </r>
  <r>
    <x v="3"/>
    <x v="52"/>
    <s v="בן סגל"/>
    <s v="מטע תמרים"/>
    <s v="יזם אחד"/>
    <n v="856620"/>
    <n v="93371.58"/>
    <n v="0.109"/>
    <m/>
    <x v="2"/>
    <n v="6"/>
    <n v="7"/>
    <n v="6"/>
    <n v="8"/>
    <n v="3"/>
    <n v="16"/>
    <n v="3"/>
    <n v="10"/>
    <n v="60"/>
    <n v="16"/>
    <s v="מאוים"/>
    <n v="15"/>
    <n v="8"/>
    <n v="10"/>
    <n v="4"/>
    <n v="4"/>
    <n v="4"/>
    <n v="30"/>
    <x v="66"/>
    <s v="הון חוזר בלבד"/>
  </r>
  <r>
    <x v="7"/>
    <x v="41"/>
    <s v="שיר ניר"/>
    <s v="חקלאות"/>
    <s v="יזם אחד"/>
    <n v="400000"/>
    <n v="200000"/>
    <n v="0.5"/>
    <n v="66000"/>
    <x v="1"/>
    <n v="7"/>
    <n v="6"/>
    <n v="6"/>
    <n v="8"/>
    <n v="2"/>
    <n v="18"/>
    <n v="3"/>
    <n v="10"/>
    <n v="85"/>
    <n v="16"/>
    <s v="סמוך"/>
    <n v="10"/>
    <n v="10"/>
    <n v="8"/>
    <n v="4"/>
    <n v="6"/>
    <n v="6"/>
    <n v="34"/>
    <x v="67"/>
    <s v="הון חוזר בלבד"/>
  </r>
  <r>
    <x v="7"/>
    <x v="41"/>
    <s v="אפשטיין יריב"/>
    <s v="חקלאות"/>
    <m/>
    <n v="230000"/>
    <n v="200000"/>
    <n v="0.86956521739130432"/>
    <n v="88458"/>
    <x v="1"/>
    <n v="7"/>
    <n v="6"/>
    <n v="6"/>
    <n v="8"/>
    <n v="2"/>
    <n v="18"/>
    <n v="4"/>
    <n v="10"/>
    <n v="85"/>
    <n v="16"/>
    <s v="סמוך"/>
    <n v="10"/>
    <n v="8"/>
    <n v="8"/>
    <n v="4"/>
    <n v="8"/>
    <n v="6"/>
    <n v="34"/>
    <x v="67"/>
    <s v="הון חוזר בלבד"/>
  </r>
  <r>
    <x v="13"/>
    <x v="53"/>
    <s v="אורטל רבינוביץ"/>
    <s v="דיטאנית עד הבית"/>
    <s v="יזם אחד"/>
    <n v="244000"/>
    <n v="122000"/>
    <n v="0.5"/>
    <m/>
    <x v="3"/>
    <n v="6"/>
    <n v="7"/>
    <n v="6"/>
    <n v="8"/>
    <n v="2"/>
    <n v="18"/>
    <n v="3"/>
    <n v="10"/>
    <n v="106"/>
    <n v="12"/>
    <s v="אחר"/>
    <n v="5"/>
    <n v="10"/>
    <n v="10"/>
    <n v="10"/>
    <n v="10"/>
    <n v="10"/>
    <n v="50"/>
    <x v="68"/>
    <s v="השקעה בלבד"/>
  </r>
  <r>
    <x v="19"/>
    <x v="40"/>
    <s v="זהבה ולדמן"/>
    <s v="משרד לעיצוב גרפי"/>
    <s v="יזם אחד"/>
    <n v="132000"/>
    <n v="66000"/>
    <n v="0.5"/>
    <m/>
    <x v="2"/>
    <n v="4"/>
    <n v="4"/>
    <n v="4"/>
    <n v="14"/>
    <n v="5"/>
    <n v="12"/>
    <n v="2.5"/>
    <n v="10"/>
    <n v="450"/>
    <n v="4"/>
    <s v="מאוים"/>
    <n v="15"/>
    <n v="10"/>
    <n v="10"/>
    <n v="10"/>
    <n v="10"/>
    <n v="10"/>
    <n v="50"/>
    <x v="68"/>
    <s v="השקעה והון חוזר"/>
  </r>
  <r>
    <x v="7"/>
    <x v="54"/>
    <s v="וורד קרינג"/>
    <s v="תיירות"/>
    <s v="יזם אחד"/>
    <n v="3030000"/>
    <n v="200000"/>
    <n v="6.6006600660066E-2"/>
    <n v="200000"/>
    <x v="1"/>
    <n v="7"/>
    <n v="7"/>
    <n v="7"/>
    <n v="4"/>
    <n v="2"/>
    <n v="18"/>
    <n v="10.5"/>
    <n v="20"/>
    <n v="121"/>
    <n v="12"/>
    <s v="סמוך"/>
    <n v="10"/>
    <n v="10"/>
    <n v="9"/>
    <n v="6"/>
    <n v="2"/>
    <n v="2"/>
    <n v="29"/>
    <x v="69"/>
    <s v="השקעה והון חוזר"/>
  </r>
  <r>
    <x v="7"/>
    <x v="54"/>
    <s v="צדוק אודטה "/>
    <s v="תיירות"/>
    <s v="יזם אחד"/>
    <n v="3030000"/>
    <n v="200000"/>
    <n v="6.6006600660066E-2"/>
    <n v="200000"/>
    <x v="1"/>
    <n v="7"/>
    <n v="7"/>
    <n v="7"/>
    <n v="4"/>
    <n v="2"/>
    <n v="18"/>
    <n v="9.5"/>
    <n v="20"/>
    <n v="120"/>
    <n v="12"/>
    <s v="סמוך"/>
    <n v="10"/>
    <n v="10"/>
    <n v="9"/>
    <n v="6"/>
    <n v="2"/>
    <n v="2"/>
    <n v="29"/>
    <x v="69"/>
    <s v="השקעה והון חוזר"/>
  </r>
  <r>
    <x v="2"/>
    <x v="17"/>
    <s v="בוך שביט עינת"/>
    <s v="שירותים"/>
    <s v="יזם אחד"/>
    <n v="154759"/>
    <n v="77379"/>
    <n v="0.49999676917012903"/>
    <n v="59500"/>
    <x v="1"/>
    <n v="6"/>
    <n v="6"/>
    <n v="6"/>
    <n v="8"/>
    <n v="2"/>
    <n v="18"/>
    <n v="1"/>
    <n v="5"/>
    <n v="68"/>
    <n v="16"/>
    <s v="סמוך"/>
    <n v="10"/>
    <n v="10"/>
    <n v="10"/>
    <n v="6"/>
    <n v="10"/>
    <n v="6"/>
    <n v="42"/>
    <x v="70"/>
    <s v="השקעה בלבד"/>
  </r>
  <r>
    <x v="2"/>
    <x v="17"/>
    <s v="פלג אמיר"/>
    <s v="חקלאות"/>
    <s v="יזם אחד"/>
    <n v="279315"/>
    <n v="139657"/>
    <n v="0.49999820990637811"/>
    <n v="139657"/>
    <x v="1"/>
    <n v="6"/>
    <n v="6"/>
    <n v="6"/>
    <n v="8"/>
    <n v="2"/>
    <n v="18"/>
    <n v="2"/>
    <n v="5"/>
    <n v="68"/>
    <n v="16"/>
    <s v="סמוך"/>
    <n v="10"/>
    <n v="9"/>
    <n v="9"/>
    <n v="4"/>
    <n v="10"/>
    <n v="10"/>
    <n v="42"/>
    <x v="70"/>
    <s v="הון חוזר בלבד"/>
  </r>
  <r>
    <x v="2"/>
    <x v="55"/>
    <s v="מילוא יריב ואלה"/>
    <s v="חקלאות"/>
    <s v="יזם אחד"/>
    <n v="1049630"/>
    <n v="200000"/>
    <n v="0.19054333431780723"/>
    <n v="173188"/>
    <x v="1"/>
    <n v="6"/>
    <n v="6"/>
    <n v="6"/>
    <n v="8"/>
    <n v="2"/>
    <n v="18"/>
    <n v="2"/>
    <n v="5"/>
    <n v="52"/>
    <n v="16"/>
    <s v="סמוך"/>
    <n v="10"/>
    <n v="9"/>
    <n v="9"/>
    <n v="4"/>
    <n v="10"/>
    <n v="10"/>
    <n v="42"/>
    <x v="70"/>
    <s v="הון חוזר בלבד"/>
  </r>
  <r>
    <x v="4"/>
    <x v="56"/>
    <s v="מיכאל כהן"/>
    <s v="פיתוח מסתם ללב"/>
    <s v="יזם אחד"/>
    <n v="1500000"/>
    <n v="200000"/>
    <n v="0.13"/>
    <m/>
    <x v="2"/>
    <n v="5"/>
    <n v="3"/>
    <n v="3"/>
    <n v="16"/>
    <n v="4"/>
    <n v="14"/>
    <n v="5"/>
    <n v="15"/>
    <n v="250"/>
    <n v="4"/>
    <s v="אחר"/>
    <n v="5"/>
    <n v="10"/>
    <n v="10"/>
    <n v="10"/>
    <n v="10"/>
    <n v="10"/>
    <n v="50"/>
    <x v="71"/>
    <s v="השקעה בלבד"/>
  </r>
  <r>
    <x v="3"/>
    <x v="57"/>
    <s v="אפרת אגם"/>
    <s v="מטע תמרים"/>
    <s v="יזם אחד"/>
    <n v="883320"/>
    <n v="199630.32"/>
    <n v="0.22600000000000001"/>
    <m/>
    <x v="2"/>
    <n v="6"/>
    <n v="8"/>
    <n v="6"/>
    <n v="8"/>
    <n v="3"/>
    <n v="16"/>
    <n v="2"/>
    <n v="5"/>
    <n v="43"/>
    <n v="20"/>
    <s v="מאוים"/>
    <n v="15"/>
    <n v="8"/>
    <n v="8"/>
    <n v="4"/>
    <n v="5"/>
    <n v="5"/>
    <n v="30"/>
    <x v="71"/>
    <s v="הון חוזר בלבד"/>
  </r>
  <r>
    <x v="2"/>
    <x v="55"/>
    <s v="פיליש ליאור"/>
    <s v="חקלאות"/>
    <s v="יזם אחד"/>
    <n v="409662"/>
    <n v="200000"/>
    <n v="0.48820735142629779"/>
    <n v="166000"/>
    <x v="1"/>
    <n v="6"/>
    <n v="6"/>
    <n v="6"/>
    <n v="8"/>
    <n v="2"/>
    <n v="18"/>
    <n v="3"/>
    <n v="10"/>
    <n v="52"/>
    <n v="16"/>
    <s v="סמוך"/>
    <n v="10"/>
    <n v="10"/>
    <n v="10"/>
    <n v="4"/>
    <n v="4"/>
    <n v="4"/>
    <n v="32"/>
    <x v="72"/>
    <s v="הון חוזר בלבד"/>
  </r>
  <r>
    <x v="10"/>
    <x v="58"/>
    <s v="יסמין כהן ד&quot;ר"/>
    <s v="מרפאה ויטרינרית"/>
    <s v="יזם אחד"/>
    <n v="246000"/>
    <n v="123000"/>
    <n v="0.5"/>
    <m/>
    <x v="3"/>
    <n v="6"/>
    <n v="7"/>
    <n v="6"/>
    <n v="8"/>
    <n v="2"/>
    <n v="18"/>
    <n v="2"/>
    <n v="5"/>
    <n v="215"/>
    <n v="4"/>
    <s v="צמוד"/>
    <n v="20"/>
    <n v="10"/>
    <n v="10"/>
    <n v="10"/>
    <n v="10"/>
    <n v="5"/>
    <n v="45"/>
    <x v="73"/>
    <s v="השקעה בלבד"/>
  </r>
  <r>
    <x v="3"/>
    <x v="59"/>
    <s v="דורון כפיר"/>
    <s v="מטע תמרים"/>
    <s v="יזם אחד"/>
    <n v="820520"/>
    <n v="200000"/>
    <n v="0.104"/>
    <m/>
    <x v="2"/>
    <n v="6"/>
    <n v="5"/>
    <n v="5"/>
    <n v="12"/>
    <n v="3"/>
    <n v="16"/>
    <n v="3"/>
    <n v="10"/>
    <n v="80"/>
    <n v="16"/>
    <s v="סמוך"/>
    <n v="10"/>
    <n v="8"/>
    <n v="8"/>
    <n v="4"/>
    <n v="5"/>
    <n v="4"/>
    <n v="29"/>
    <x v="74"/>
    <s v="הון חוזר בלבד"/>
  </r>
  <r>
    <x v="14"/>
    <x v="22"/>
    <s v="הרשטיק נועם"/>
    <s v="חקלאות"/>
    <s v="יזם אחד"/>
    <n v="803637"/>
    <m/>
    <n v="0"/>
    <m/>
    <x v="1"/>
    <n v="6"/>
    <n v="2"/>
    <n v="2"/>
    <n v="18"/>
    <n v="3"/>
    <n v="16"/>
    <n v="0"/>
    <n v="0"/>
    <n v="125"/>
    <n v="12"/>
    <s v="חדש"/>
    <n v="20"/>
    <n v="9"/>
    <n v="10"/>
    <n v="4"/>
    <n v="1"/>
    <n v="1"/>
    <n v="25"/>
    <x v="75"/>
    <m/>
  </r>
  <r>
    <x v="7"/>
    <x v="60"/>
    <s v="שני גל ונטע"/>
    <s v="חקלאות"/>
    <s v="יזם אחד"/>
    <n v="810590"/>
    <n v="200000"/>
    <n v="0.24673386052134866"/>
    <n v="200000"/>
    <x v="1"/>
    <n v="7"/>
    <n v="7"/>
    <n v="7"/>
    <n v="4"/>
    <n v="2"/>
    <n v="18"/>
    <n v="10"/>
    <n v="20"/>
    <n v="200"/>
    <n v="8"/>
    <s v="סמוך"/>
    <n v="10"/>
    <n v="9"/>
    <n v="8"/>
    <n v="4"/>
    <n v="8"/>
    <n v="5"/>
    <n v="34"/>
    <x v="76"/>
    <s v="הון חוזר בלבד"/>
  </r>
  <r>
    <x v="21"/>
    <x v="61"/>
    <s v="צרפתי  עינת"/>
    <s v="תיירות"/>
    <s v="יזם אחד"/>
    <n v="433900"/>
    <n v="200000"/>
    <n v="0.46093569946992397"/>
    <n v="200000"/>
    <x v="1"/>
    <n v="7"/>
    <n v="8"/>
    <n v="7"/>
    <n v="4"/>
    <n v="3"/>
    <n v="16"/>
    <n v="15"/>
    <n v="20"/>
    <n v="200"/>
    <n v="8"/>
    <s v="אחר"/>
    <n v="5"/>
    <n v="10"/>
    <n v="8"/>
    <n v="10"/>
    <n v="10"/>
    <n v="10"/>
    <n v="48"/>
    <x v="77"/>
    <s v="השקעה בלבד"/>
  </r>
  <r>
    <x v="14"/>
    <x v="62"/>
    <s v="מלקר שוסטק ירדנה"/>
    <s v="תיירות"/>
    <s v="יזם אחד"/>
    <n v="195600"/>
    <n v="97800"/>
    <n v="0.5"/>
    <n v="97800"/>
    <x v="1"/>
    <n v="6"/>
    <n v="7"/>
    <n v="6"/>
    <n v="8"/>
    <n v="3"/>
    <n v="16"/>
    <n v="2"/>
    <n v="5"/>
    <n v="72"/>
    <n v="16"/>
    <s v="סמוך"/>
    <n v="10"/>
    <n v="10"/>
    <n v="10"/>
    <n v="8"/>
    <n v="8"/>
    <n v="8"/>
    <n v="44"/>
    <x v="78"/>
    <s v="השקעה בלבד"/>
  </r>
  <r>
    <x v="13"/>
    <x v="63"/>
    <s v="קבוץ אל רום אגש&quot;ח"/>
    <s v="מרכז מבקרים חוויה מהסרטים"/>
    <s v="אגודה"/>
    <n v="500000"/>
    <n v="100000"/>
    <n v="0.2"/>
    <m/>
    <x v="3"/>
    <n v="6"/>
    <n v="6"/>
    <n v="6"/>
    <n v="8"/>
    <n v="2"/>
    <n v="18"/>
    <n v="3"/>
    <n v="10"/>
    <n v="135"/>
    <n v="12"/>
    <s v="סמוך"/>
    <n v="10"/>
    <n v="10"/>
    <n v="10"/>
    <n v="10"/>
    <n v="5"/>
    <n v="2"/>
    <n v="37"/>
    <x v="79"/>
    <m/>
  </r>
  <r>
    <x v="13"/>
    <x v="35"/>
    <s v="אגודת ביצי הגולן מייצג חיים גורליק"/>
    <s v="לולי בצים"/>
    <s v="אגודה"/>
    <n v="3350000"/>
    <n v="500000"/>
    <n v="0.14925373134328357"/>
    <m/>
    <x v="3"/>
    <n v="6"/>
    <n v="5"/>
    <n v="5"/>
    <n v="12"/>
    <n v="2"/>
    <n v="18"/>
    <n v="3"/>
    <n v="10"/>
    <n v="92"/>
    <n v="16"/>
    <s v="אחר"/>
    <n v="5"/>
    <n v="10"/>
    <n v="10"/>
    <n v="3"/>
    <n v="5"/>
    <n v="3"/>
    <n v="31"/>
    <x v="80"/>
    <s v="הון חוזר בלבד"/>
  </r>
  <r>
    <x v="2"/>
    <x v="17"/>
    <s v="פז גיל"/>
    <s v="חקלאות"/>
    <s v="יזם אחד"/>
    <n v="279315"/>
    <n v="139657"/>
    <n v="0.49999820990637811"/>
    <n v="60555"/>
    <x v="1"/>
    <n v="6"/>
    <n v="6"/>
    <n v="6"/>
    <n v="8"/>
    <n v="2"/>
    <n v="18"/>
    <n v="1"/>
    <n v="5"/>
    <n v="68"/>
    <n v="16"/>
    <s v="סמוך"/>
    <n v="10"/>
    <n v="9"/>
    <n v="9"/>
    <n v="4"/>
    <n v="8"/>
    <n v="8"/>
    <n v="38"/>
    <x v="81"/>
    <s v="הון חוזר בלבד"/>
  </r>
  <r>
    <x v="7"/>
    <x v="41"/>
    <s v="קלופ מידן ועדן"/>
    <s v="חקלאות"/>
    <s v="יזם אחד"/>
    <n v="673992"/>
    <n v="199726"/>
    <n v="0.29633289415898112"/>
    <n v="65910"/>
    <x v="1"/>
    <n v="7"/>
    <n v="6"/>
    <n v="6"/>
    <n v="8"/>
    <n v="2"/>
    <n v="18"/>
    <n v="2"/>
    <n v="5"/>
    <n v="85"/>
    <n v="16"/>
    <s v="סמוך"/>
    <n v="10"/>
    <n v="9"/>
    <n v="9"/>
    <n v="4"/>
    <n v="8"/>
    <n v="8"/>
    <n v="38"/>
    <x v="81"/>
    <s v="הון חוזר בלבד"/>
  </r>
  <r>
    <x v="7"/>
    <x v="33"/>
    <s v="עופר קובי"/>
    <s v="תיירות"/>
    <s v="יזם אחד"/>
    <n v="400000"/>
    <n v="200000"/>
    <n v="0.5"/>
    <n v="200000"/>
    <x v="1"/>
    <n v="7"/>
    <s v="_"/>
    <n v="7"/>
    <n v="4"/>
    <n v="2"/>
    <n v="18"/>
    <n v="3"/>
    <n v="10"/>
    <n v="6"/>
    <n v="20"/>
    <s v="אחר"/>
    <n v="5"/>
    <n v="10"/>
    <n v="6"/>
    <n v="6"/>
    <n v="8"/>
    <n v="8"/>
    <n v="38"/>
    <x v="81"/>
    <s v="השקעה בלבד"/>
  </r>
  <r>
    <x v="7"/>
    <x v="41"/>
    <s v="טקומי איתי"/>
    <s v="תעשיה"/>
    <s v="יזם אחד"/>
    <n v="134407"/>
    <n v="67000"/>
    <n v="0.49848594195242807"/>
    <n v="67000"/>
    <x v="1"/>
    <n v="7"/>
    <n v="6"/>
    <n v="6"/>
    <n v="8"/>
    <n v="2"/>
    <n v="18"/>
    <n v="1"/>
    <n v="5"/>
    <n v="85"/>
    <n v="16"/>
    <s v="סמוך"/>
    <n v="10"/>
    <n v="10"/>
    <n v="8"/>
    <n v="7"/>
    <n v="7"/>
    <n v="6"/>
    <n v="38"/>
    <x v="81"/>
    <s v="השקעה בלבד"/>
  </r>
  <r>
    <x v="14"/>
    <x v="64"/>
    <s v="לוי איציק"/>
    <s v="תעשיה"/>
    <s v="יזם אחד"/>
    <n v="436000"/>
    <n v="200000"/>
    <n v="0.45871559633027525"/>
    <n v="200000"/>
    <x v="1"/>
    <n v="6"/>
    <n v="8"/>
    <n v="6"/>
    <n v="8"/>
    <n v="3"/>
    <n v="16"/>
    <n v="4"/>
    <n v="10"/>
    <n v="101"/>
    <n v="12"/>
    <s v="סמוך"/>
    <n v="10"/>
    <n v="10"/>
    <n v="8"/>
    <n v="9"/>
    <n v="7"/>
    <n v="7"/>
    <n v="41"/>
    <x v="82"/>
    <s v="השקעה בלבד"/>
  </r>
  <r>
    <x v="5"/>
    <x v="65"/>
    <s v="מיא סיני"/>
    <s v="חממה טיפולית הוליסטית"/>
    <s v="יזם אחד"/>
    <n v="375450"/>
    <n v="150180"/>
    <n v="0.4"/>
    <m/>
    <x v="2"/>
    <n v="7"/>
    <n v="7"/>
    <n v="7"/>
    <n v="4"/>
    <n v="3"/>
    <n v="16"/>
    <n v="2"/>
    <n v="5"/>
    <n v="100"/>
    <n v="16"/>
    <s v="מאוים"/>
    <n v="15"/>
    <n v="10"/>
    <n v="10"/>
    <n v="8"/>
    <n v="5"/>
    <n v="8"/>
    <n v="41"/>
    <x v="82"/>
    <s v="השקעה בלבד"/>
  </r>
  <r>
    <x v="13"/>
    <x v="66"/>
    <s v="חן ענבל"/>
    <s v="ייצור מתקני משחקים"/>
    <s v="יזם אחד"/>
    <n v="500000"/>
    <n v="200000"/>
    <n v="0.4"/>
    <m/>
    <x v="3"/>
    <n v="6"/>
    <n v="7"/>
    <n v="6"/>
    <n v="8"/>
    <n v="2"/>
    <n v="18"/>
    <n v="2"/>
    <n v="5"/>
    <n v="106"/>
    <n v="12"/>
    <s v="סמוך"/>
    <n v="10"/>
    <n v="10"/>
    <n v="10"/>
    <n v="5"/>
    <n v="10"/>
    <n v="10"/>
    <n v="45"/>
    <x v="83"/>
    <s v="השקעה בלבד"/>
  </r>
  <r>
    <x v="2"/>
    <x v="55"/>
    <s v="חדד עדי"/>
    <s v="חקלאות"/>
    <s v="יזם אחד"/>
    <n v="935115"/>
    <n v="139657"/>
    <n v="0.1493474064687231"/>
    <n v="108207"/>
    <x v="1"/>
    <n v="6"/>
    <n v="6"/>
    <n v="6"/>
    <n v="8"/>
    <n v="2"/>
    <n v="18"/>
    <n v="1"/>
    <n v="5"/>
    <n v="52"/>
    <n v="16"/>
    <s v="סמוך"/>
    <n v="10"/>
    <n v="9"/>
    <n v="9"/>
    <n v="4"/>
    <n v="8"/>
    <n v="7"/>
    <n v="37"/>
    <x v="84"/>
    <s v="הון חוזר בלבד"/>
  </r>
  <r>
    <x v="19"/>
    <x v="67"/>
    <s v="דב יוסליס"/>
    <s v="המדען הצעיר"/>
    <s v="יזם אחד"/>
    <n v="285658"/>
    <n v="101327"/>
    <n v="0.5"/>
    <m/>
    <x v="2"/>
    <n v="4"/>
    <n v="3"/>
    <n v="3"/>
    <n v="16"/>
    <n v="5"/>
    <n v="12"/>
    <n v="1"/>
    <n v="5"/>
    <n v="250"/>
    <n v="4"/>
    <s v="מאוים"/>
    <n v="15"/>
    <n v="10"/>
    <n v="10"/>
    <n v="10"/>
    <n v="10"/>
    <n v="10"/>
    <n v="50"/>
    <x v="85"/>
    <s v="השקעה בלבד"/>
  </r>
  <r>
    <x v="2"/>
    <x v="55"/>
    <s v="קרן חן"/>
    <s v="חקלאות"/>
    <m/>
    <n v="250300"/>
    <n v="200000"/>
    <n v="0.79904115061925685"/>
    <n v="35735"/>
    <x v="1"/>
    <n v="6"/>
    <n v="6"/>
    <n v="6"/>
    <n v="8"/>
    <n v="2"/>
    <n v="18"/>
    <n v="3"/>
    <n v="10"/>
    <n v="52"/>
    <n v="16"/>
    <s v="סמוך"/>
    <n v="10"/>
    <n v="9"/>
    <n v="8"/>
    <n v="4"/>
    <n v="3"/>
    <n v="3"/>
    <n v="27"/>
    <x v="86"/>
    <s v="הון חוזר בלבד"/>
  </r>
  <r>
    <x v="13"/>
    <x v="35"/>
    <s v="רשף אוריה ואורלי"/>
    <s v="חווה אקולוגית"/>
    <s v="יזם אחד"/>
    <n v="280000"/>
    <n v="140000"/>
    <n v="0.5"/>
    <m/>
    <x v="3"/>
    <n v="6"/>
    <n v="5"/>
    <n v="5"/>
    <n v="12"/>
    <n v="2"/>
    <n v="18"/>
    <n v="2"/>
    <n v="5"/>
    <n v="90"/>
    <n v="16"/>
    <s v="אחר"/>
    <n v="5"/>
    <n v="10"/>
    <n v="10"/>
    <n v="10"/>
    <n v="5"/>
    <n v="3"/>
    <n v="38"/>
    <x v="87"/>
    <s v="השקעה בלבד"/>
  </r>
  <r>
    <x v="7"/>
    <x v="8"/>
    <s v="חמו שמחון"/>
    <s v="תיירות"/>
    <s v="יזם אחד"/>
    <n v="470000"/>
    <n v="200000"/>
    <n v="0.42553191489361702"/>
    <n v="175000"/>
    <x v="1"/>
    <n v="7"/>
    <n v="6"/>
    <n v="6"/>
    <n v="8"/>
    <n v="2"/>
    <n v="18"/>
    <n v="2"/>
    <n v="5"/>
    <n v="61"/>
    <n v="16"/>
    <s v="סמוך"/>
    <n v="10"/>
    <n v="9"/>
    <n v="9"/>
    <n v="6"/>
    <n v="8"/>
    <n v="4"/>
    <n v="36"/>
    <x v="88"/>
    <s v="השקעה בלבד"/>
  </r>
  <r>
    <x v="2"/>
    <x v="17"/>
    <s v="קפלן טופז"/>
    <s v="חקלאות"/>
    <m/>
    <n v="324480"/>
    <n v="100000"/>
    <n v="0.30818540433925051"/>
    <n v="55000"/>
    <x v="1"/>
    <n v="6"/>
    <n v="6"/>
    <n v="6"/>
    <n v="8"/>
    <n v="2"/>
    <n v="18"/>
    <n v="2"/>
    <n v="5"/>
    <n v="68"/>
    <n v="16"/>
    <s v="סמוך"/>
    <n v="10"/>
    <n v="9"/>
    <n v="9"/>
    <n v="4"/>
    <n v="7"/>
    <n v="7"/>
    <n v="36"/>
    <x v="88"/>
    <s v="הון חוזר בלבד"/>
  </r>
  <r>
    <x v="4"/>
    <x v="68"/>
    <s v="מוריה יסלזון"/>
    <s v="מרכז אומניות"/>
    <s v="יזם אחד"/>
    <n v="400000"/>
    <n v="200000"/>
    <n v="0.5"/>
    <m/>
    <x v="2"/>
    <n v="5"/>
    <n v="5"/>
    <n v="5"/>
    <n v="12"/>
    <n v="4"/>
    <n v="14"/>
    <n v="14"/>
    <n v="20"/>
    <n v="250"/>
    <n v="4"/>
    <s v="אחר"/>
    <n v="5"/>
    <n v="8"/>
    <n v="10"/>
    <n v="10"/>
    <n v="8"/>
    <n v="6"/>
    <n v="42"/>
    <x v="89"/>
    <s v="השקעה בלבד"/>
  </r>
  <r>
    <x v="14"/>
    <x v="22"/>
    <s v="אחיון תמר"/>
    <s v="מסחר"/>
    <s v="יזם אחד"/>
    <n v="187000"/>
    <n v="168300"/>
    <n v="0.9"/>
    <n v="93500"/>
    <x v="1"/>
    <n v="6"/>
    <n v="2"/>
    <n v="2"/>
    <n v="18"/>
    <n v="3"/>
    <n v="16"/>
    <n v="0"/>
    <n v="0"/>
    <n v="125"/>
    <n v="12"/>
    <s v="חדש"/>
    <n v="20"/>
    <n v="6"/>
    <n v="2"/>
    <n v="2"/>
    <n v="5"/>
    <n v="5"/>
    <n v="20"/>
    <x v="90"/>
    <s v="השקעה בלבד"/>
  </r>
  <r>
    <x v="2"/>
    <x v="33"/>
    <s v="קלינגר דוד ותחיה"/>
    <s v="תיירות"/>
    <s v="יזם אחד"/>
    <n v="325000"/>
    <n v="150000"/>
    <n v="0.46153846153846156"/>
    <n v="150000"/>
    <x v="1"/>
    <n v="6"/>
    <s v="_"/>
    <n v="6"/>
    <n v="8"/>
    <n v="2"/>
    <n v="18"/>
    <n v="4"/>
    <n v="10"/>
    <n v="2"/>
    <n v="20"/>
    <s v="אחר"/>
    <n v="5"/>
    <n v="6"/>
    <n v="4"/>
    <n v="6"/>
    <n v="4"/>
    <n v="8"/>
    <n v="28"/>
    <x v="91"/>
    <s v="השקעה בלבד"/>
  </r>
  <r>
    <x v="7"/>
    <x v="41"/>
    <s v="ברמי ניר"/>
    <s v="חקלאות"/>
    <s v="יזם אחד"/>
    <n v="246000"/>
    <n v="150000"/>
    <n v="0.6097560975609756"/>
    <n v="66000"/>
    <x v="1"/>
    <n v="7"/>
    <n v="6"/>
    <n v="6"/>
    <n v="8"/>
    <n v="2"/>
    <n v="18"/>
    <n v="4"/>
    <n v="10"/>
    <n v="85"/>
    <n v="16"/>
    <s v="סמוך"/>
    <n v="10"/>
    <n v="8"/>
    <n v="8"/>
    <n v="4"/>
    <n v="3"/>
    <n v="3"/>
    <n v="26"/>
    <x v="92"/>
    <s v="הון חוזר בלבד"/>
  </r>
  <r>
    <x v="7"/>
    <x v="41"/>
    <s v="מנור אביתר ונילי"/>
    <s v="חקלאות"/>
    <s v="יזם אחד"/>
    <n v="800000"/>
    <n v="200000"/>
    <n v="0.25"/>
    <n v="200000"/>
    <x v="1"/>
    <n v="7"/>
    <n v="6"/>
    <n v="6"/>
    <n v="8"/>
    <n v="2"/>
    <n v="18"/>
    <n v="2"/>
    <n v="5"/>
    <n v="85"/>
    <n v="16"/>
    <s v="סמוך"/>
    <n v="10"/>
    <n v="10"/>
    <n v="10"/>
    <n v="5"/>
    <n v="5"/>
    <n v="5"/>
    <n v="35"/>
    <x v="93"/>
    <s v="הון חוזר בלבד"/>
  </r>
  <r>
    <x v="7"/>
    <x v="41"/>
    <s v="טקומי רויטל"/>
    <s v="חקלאות"/>
    <s v="יזם אחד"/>
    <n v="220616"/>
    <n v="71000"/>
    <n v="0.32182615948072668"/>
    <n v="71000"/>
    <x v="1"/>
    <n v="7"/>
    <n v="6"/>
    <n v="6"/>
    <n v="8"/>
    <n v="2"/>
    <n v="18"/>
    <n v="1"/>
    <n v="5"/>
    <n v="85"/>
    <n v="16"/>
    <s v="סמוך"/>
    <n v="10"/>
    <n v="10"/>
    <n v="8"/>
    <n v="4"/>
    <n v="7"/>
    <n v="6"/>
    <n v="35"/>
    <x v="93"/>
    <s v="הון חוזר בלבד"/>
  </r>
  <r>
    <x v="13"/>
    <x v="69"/>
    <s v="ירון מאור"/>
    <s v="מיכון והנדסה"/>
    <s v="יזם אחד"/>
    <n v="400000"/>
    <n v="200000"/>
    <n v="0.5"/>
    <m/>
    <x v="3"/>
    <n v="6"/>
    <n v="8"/>
    <n v="6"/>
    <n v="8"/>
    <n v="2"/>
    <n v="18"/>
    <n v="3"/>
    <n v="10"/>
    <n v="176"/>
    <n v="8"/>
    <s v="אחר"/>
    <n v="5"/>
    <n v="10"/>
    <n v="10"/>
    <n v="10"/>
    <n v="10"/>
    <n v="10"/>
    <n v="50"/>
    <x v="93"/>
    <s v="השקעה בלבד"/>
  </r>
  <r>
    <x v="19"/>
    <x v="70"/>
    <s v="שמשון סטרין הכהן"/>
    <s v="טיולי טרקטורונים"/>
    <s v="יזם אחד"/>
    <n v="400000"/>
    <n v="200000"/>
    <n v="0.5"/>
    <m/>
    <x v="2"/>
    <n v="4"/>
    <n v="3"/>
    <n v="3"/>
    <n v="16"/>
    <n v="5"/>
    <n v="12"/>
    <n v="2"/>
    <n v="5"/>
    <n v="380"/>
    <n v="4"/>
    <s v="מאוים"/>
    <n v="15"/>
    <n v="10"/>
    <n v="10"/>
    <n v="10"/>
    <n v="10"/>
    <n v="8"/>
    <n v="48"/>
    <x v="94"/>
    <s v="השקעה בלבד"/>
  </r>
  <r>
    <x v="8"/>
    <x v="71"/>
    <s v="קולשבסקי שבתאי"/>
    <s v="חקלאות"/>
    <s v="יזם אחד"/>
    <n v="946000"/>
    <n v="200000"/>
    <n v="0.21141649048625794"/>
    <n v="96855"/>
    <x v="1"/>
    <n v="4"/>
    <n v="6"/>
    <n v="4"/>
    <n v="14"/>
    <n v="3"/>
    <n v="16"/>
    <n v="2"/>
    <n v="5"/>
    <n v="170"/>
    <n v="8"/>
    <s v="מאוים"/>
    <n v="15"/>
    <n v="10"/>
    <n v="9"/>
    <n v="4"/>
    <n v="6"/>
    <n v="5"/>
    <n v="34"/>
    <x v="95"/>
    <s v="הון חוזר בלבד"/>
  </r>
  <r>
    <x v="22"/>
    <x v="72"/>
    <s v="ניר אפרים"/>
    <s v="חקלאות"/>
    <s v="יזם אחד"/>
    <n v="558925"/>
    <n v="176000"/>
    <n v="0.31489019099163573"/>
    <n v="31119"/>
    <x v="1"/>
    <n v="6"/>
    <n v="8"/>
    <n v="6"/>
    <n v="8"/>
    <n v="2"/>
    <n v="18"/>
    <n v="3"/>
    <n v="10"/>
    <n v="50"/>
    <n v="16"/>
    <s v="סמוך"/>
    <n v="10"/>
    <n v="10"/>
    <n v="7"/>
    <n v="4"/>
    <n v="2"/>
    <n v="2"/>
    <n v="25"/>
    <x v="96"/>
    <s v="הון חוזר בלבד"/>
  </r>
  <r>
    <x v="23"/>
    <x v="73"/>
    <s v="בני גטיה"/>
    <s v="גידול כבשים"/>
    <s v="יזם אחד"/>
    <n v="451000"/>
    <n v="200000"/>
    <n v="0.44345898004434592"/>
    <m/>
    <x v="3"/>
    <n v="5"/>
    <n v="4"/>
    <n v="4"/>
    <n v="14"/>
    <n v="3"/>
    <n v="16"/>
    <n v="1"/>
    <n v="5"/>
    <n v="135"/>
    <n v="12"/>
    <s v="אחר"/>
    <n v="5"/>
    <n v="10"/>
    <n v="10"/>
    <n v="5"/>
    <n v="10"/>
    <n v="10"/>
    <n v="45"/>
    <x v="96"/>
    <s v="הון חוזר בלבד"/>
  </r>
  <r>
    <x v="2"/>
    <x v="55"/>
    <s v="אלמוסלינו לרון ואפרת"/>
    <s v="חקלאות"/>
    <s v="יזם אחד"/>
    <n v="400000"/>
    <n v="200000"/>
    <n v="0.5"/>
    <n v="200000"/>
    <x v="1"/>
    <n v="6"/>
    <n v="6"/>
    <n v="6"/>
    <n v="8"/>
    <n v="2"/>
    <n v="18"/>
    <n v="2"/>
    <n v="5"/>
    <n v="52"/>
    <n v="16"/>
    <s v="סמוך"/>
    <n v="10"/>
    <n v="9"/>
    <n v="8"/>
    <n v="4"/>
    <n v="7"/>
    <n v="6"/>
    <n v="34"/>
    <x v="97"/>
    <s v="הון חוזר בלבד"/>
  </r>
  <r>
    <x v="19"/>
    <x v="74"/>
    <s v="יוסי אוחנה"/>
    <s v="כנען תיירות מדברית"/>
    <s v="יזם אחד"/>
    <n v="300000"/>
    <n v="150000"/>
    <n v="0.5"/>
    <m/>
    <x v="2"/>
    <n v="4"/>
    <n v="7"/>
    <n v="4"/>
    <n v="14"/>
    <n v="5"/>
    <n v="12"/>
    <n v="7"/>
    <n v="15"/>
    <n v="350"/>
    <n v="4"/>
    <s v="אחר"/>
    <n v="5"/>
    <n v="10"/>
    <n v="10"/>
    <n v="10"/>
    <n v="10"/>
    <n v="10"/>
    <n v="50"/>
    <x v="98"/>
    <s v="השקעה בלבד"/>
  </r>
  <r>
    <x v="14"/>
    <x v="75"/>
    <s v="סויסה מוטי"/>
    <s v="חקלאות"/>
    <s v="יזם אחד"/>
    <n v="179230"/>
    <n v="89615"/>
    <n v="0.5"/>
    <n v="89615"/>
    <x v="1"/>
    <n v="6"/>
    <n v="8"/>
    <n v="6"/>
    <n v="8"/>
    <n v="3"/>
    <n v="16"/>
    <n v="2"/>
    <n v="5"/>
    <n v="100"/>
    <n v="16"/>
    <s v="סמוך"/>
    <n v="10"/>
    <n v="8"/>
    <n v="10"/>
    <n v="4"/>
    <n v="8"/>
    <n v="8"/>
    <n v="38"/>
    <x v="99"/>
    <s v="הון חוזר בלבד"/>
  </r>
  <r>
    <x v="13"/>
    <x v="76"/>
    <s v="ברקודה מדיה גרופ בע&quot;מ"/>
    <s v="היי טק תוכנה"/>
    <s v="יזם אחד"/>
    <n v="450000"/>
    <n v="200000"/>
    <n v="0.44444444444444442"/>
    <m/>
    <x v="3"/>
    <n v="6"/>
    <n v="7"/>
    <n v="6"/>
    <n v="8"/>
    <n v="2"/>
    <n v="18"/>
    <n v="7"/>
    <n v="15"/>
    <n v="283"/>
    <n v="4"/>
    <s v="אחר"/>
    <n v="5"/>
    <n v="10"/>
    <n v="10"/>
    <n v="10"/>
    <n v="10"/>
    <n v="6"/>
    <n v="46"/>
    <x v="100"/>
    <m/>
  </r>
  <r>
    <x v="5"/>
    <x v="65"/>
    <s v="אתי אחיטוב"/>
    <s v="צימרים - תיירות כפרית"/>
    <s v="יזם אחד"/>
    <n v="400000"/>
    <n v="200000"/>
    <n v="0.5"/>
    <m/>
    <x v="2"/>
    <n v="7"/>
    <n v="7"/>
    <n v="7"/>
    <n v="4"/>
    <n v="3"/>
    <n v="16"/>
    <n v="1"/>
    <n v="5"/>
    <n v="100"/>
    <n v="16"/>
    <s v="מאוים"/>
    <n v="15"/>
    <n v="10"/>
    <n v="10"/>
    <n v="6"/>
    <n v="5"/>
    <n v="5"/>
    <n v="36"/>
    <x v="100"/>
    <s v="השקעה בלבד"/>
  </r>
  <r>
    <x v="7"/>
    <x v="41"/>
    <s v="כהן יאיר ונורית"/>
    <s v="חקלאות"/>
    <s v="יזם אחד"/>
    <n v="598756"/>
    <n v="190765"/>
    <n v="0.31860223530119114"/>
    <n v="35842"/>
    <x v="1"/>
    <n v="7"/>
    <n v="6"/>
    <n v="6"/>
    <n v="8"/>
    <n v="2"/>
    <n v="18"/>
    <n v="3"/>
    <n v="10"/>
    <n v="85"/>
    <n v="16"/>
    <s v="סמוך"/>
    <n v="10"/>
    <n v="8"/>
    <n v="7"/>
    <n v="4"/>
    <n v="2"/>
    <n v="2"/>
    <n v="23"/>
    <x v="101"/>
    <s v="הון חוזר בלבד"/>
  </r>
  <r>
    <x v="7"/>
    <x v="8"/>
    <s v="גרטנר ראובן ומיידי"/>
    <s v="תיירות"/>
    <s v="יזם אחד"/>
    <n v="560000"/>
    <n v="200000"/>
    <n v="0.35714285714285715"/>
    <n v="200000"/>
    <x v="1"/>
    <n v="7"/>
    <n v="6"/>
    <n v="6"/>
    <n v="8"/>
    <n v="2"/>
    <n v="18"/>
    <n v="2"/>
    <n v="5"/>
    <n v="61"/>
    <n v="16"/>
    <s v="סמוך"/>
    <n v="10"/>
    <n v="10"/>
    <n v="8"/>
    <n v="8"/>
    <n v="3"/>
    <n v="3"/>
    <n v="32"/>
    <x v="102"/>
    <s v="השקעה בלבד"/>
  </r>
  <r>
    <x v="22"/>
    <x v="77"/>
    <s v="צבר רז"/>
    <s v="חקלאות"/>
    <s v="יזם אחד"/>
    <n v="1102000"/>
    <n v="200000"/>
    <n v="0.18148820326678766"/>
    <n v="200000"/>
    <x v="1"/>
    <n v="6"/>
    <n v="7"/>
    <n v="6"/>
    <n v="8"/>
    <n v="2"/>
    <n v="18"/>
    <n v="0"/>
    <n v="0"/>
    <n v="80"/>
    <n v="16"/>
    <s v="סמוך"/>
    <n v="10"/>
    <n v="10"/>
    <n v="9"/>
    <n v="4"/>
    <n v="10"/>
    <n v="8"/>
    <n v="41"/>
    <x v="103"/>
    <s v="הון חוזר בלבד"/>
  </r>
  <r>
    <x v="7"/>
    <x v="78"/>
    <s v="אבן צור גלה ועירית"/>
    <s v="חקלאות"/>
    <s v="יזם אחד"/>
    <n v="400000"/>
    <n v="200000"/>
    <n v="0.5"/>
    <n v="40177"/>
    <x v="1"/>
    <n v="7"/>
    <n v="8"/>
    <n v="7"/>
    <n v="4"/>
    <n v="2"/>
    <n v="18"/>
    <n v="2"/>
    <n v="5"/>
    <n v="78"/>
    <n v="16"/>
    <s v="סמוך"/>
    <n v="10"/>
    <n v="8"/>
    <n v="10"/>
    <n v="4"/>
    <n v="8"/>
    <n v="8"/>
    <n v="38"/>
    <x v="104"/>
    <s v="הון חוזר בלבד"/>
  </r>
  <r>
    <x v="7"/>
    <x v="79"/>
    <s v="קלם יובל"/>
    <s v="חקלאות"/>
    <s v="יזם אחד"/>
    <n v="405436"/>
    <n v="200000"/>
    <n v="0.49329610592053985"/>
    <n v="66896"/>
    <x v="1"/>
    <n v="7"/>
    <n v="8"/>
    <n v="7"/>
    <n v="4"/>
    <n v="2"/>
    <n v="18"/>
    <n v="3"/>
    <n v="10"/>
    <n v="120"/>
    <n v="12"/>
    <s v="סמוך"/>
    <n v="10"/>
    <n v="8"/>
    <n v="8"/>
    <n v="4"/>
    <n v="8"/>
    <n v="8"/>
    <n v="36"/>
    <x v="105"/>
    <s v="הון חוזר בלבד"/>
  </r>
  <r>
    <x v="22"/>
    <x v="72"/>
    <s v="אביב ראובן"/>
    <s v="תיירות"/>
    <s v="יזם אחד"/>
    <n v="616954"/>
    <n v="200000"/>
    <n v="0.32417327710007554"/>
    <n v="0"/>
    <x v="1"/>
    <n v="6"/>
    <n v="8"/>
    <n v="6"/>
    <n v="8"/>
    <n v="2"/>
    <n v="18"/>
    <n v="2"/>
    <n v="5"/>
    <n v="50"/>
    <n v="16"/>
    <s v="סמוך"/>
    <n v="10"/>
    <n v="10"/>
    <n v="8"/>
    <n v="8"/>
    <n v="2"/>
    <n v="2"/>
    <n v="30"/>
    <x v="106"/>
    <m/>
  </r>
  <r>
    <x v="22"/>
    <x v="72"/>
    <s v="שושני רונן"/>
    <s v="חקלאות"/>
    <s v="יזם אחד"/>
    <n v="183000"/>
    <n v="61000"/>
    <n v="0.33333333333333331"/>
    <n v="61000"/>
    <x v="1"/>
    <n v="6"/>
    <n v="8"/>
    <n v="6"/>
    <n v="8"/>
    <n v="2"/>
    <n v="18"/>
    <n v="0"/>
    <n v="0"/>
    <n v="50"/>
    <n v="16"/>
    <s v="סמוך"/>
    <n v="10"/>
    <n v="10"/>
    <n v="8"/>
    <n v="4"/>
    <n v="10"/>
    <n v="6"/>
    <n v="38"/>
    <x v="107"/>
    <s v="הון חוזר בלבד"/>
  </r>
  <r>
    <x v="7"/>
    <x v="80"/>
    <s v="בראל נועה"/>
    <s v="תעשיה"/>
    <s v="יזם אחד"/>
    <n v="3603920"/>
    <n v="200000"/>
    <n v="5.5495127527803056E-2"/>
    <n v="200000"/>
    <x v="1"/>
    <n v="7"/>
    <n v="8"/>
    <n v="7"/>
    <n v="4"/>
    <n v="2"/>
    <n v="18"/>
    <n v="10"/>
    <n v="20"/>
    <n v="180"/>
    <n v="8"/>
    <s v="סמוך"/>
    <n v="10"/>
    <n v="10"/>
    <n v="4"/>
    <n v="4"/>
    <n v="3"/>
    <n v="2"/>
    <n v="23"/>
    <x v="107"/>
    <s v="הון חוזר בלבד"/>
  </r>
  <r>
    <x v="7"/>
    <x v="78"/>
    <s v="אלעזרי מוטי"/>
    <s v="חקלאות"/>
    <s v="יזם אחד"/>
    <n v="400000"/>
    <n v="200000"/>
    <n v="0.5"/>
    <n v="200000"/>
    <x v="1"/>
    <n v="7"/>
    <n v="8"/>
    <n v="7"/>
    <n v="4"/>
    <n v="2"/>
    <n v="18"/>
    <n v="1"/>
    <n v="5"/>
    <n v="96"/>
    <n v="16"/>
    <s v="סמוך"/>
    <n v="10"/>
    <n v="8"/>
    <n v="8"/>
    <n v="4"/>
    <n v="6"/>
    <n v="10"/>
    <n v="36"/>
    <x v="108"/>
    <s v="הון חוזר בלבד"/>
  </r>
  <r>
    <x v="14"/>
    <x v="81"/>
    <s v="ביטון שמעון"/>
    <s v="חקלאות"/>
    <s v="יזם אחד"/>
    <n v="268845"/>
    <n v="134422"/>
    <n v="0.4999981401923041"/>
    <n v="134422"/>
    <x v="1"/>
    <n v="6"/>
    <n v="8"/>
    <n v="6"/>
    <n v="8"/>
    <n v="3"/>
    <n v="16"/>
    <n v="2"/>
    <n v="5"/>
    <n v="102"/>
    <n v="12"/>
    <s v="סמוך"/>
    <n v="10"/>
    <n v="8"/>
    <n v="10"/>
    <n v="4"/>
    <n v="8"/>
    <n v="10"/>
    <n v="40"/>
    <x v="109"/>
    <s v="הון חוזר בלבד"/>
  </r>
  <r>
    <x v="13"/>
    <x v="82"/>
    <s v="רונן לביא"/>
    <s v="מאפייה"/>
    <s v="יזם אחד"/>
    <n v="1000000"/>
    <n v="200000"/>
    <n v="0.2"/>
    <m/>
    <x v="3"/>
    <n v="6"/>
    <n v="6"/>
    <n v="6"/>
    <n v="8"/>
    <n v="2"/>
    <n v="18"/>
    <n v="3"/>
    <n v="10"/>
    <n v="353"/>
    <n v="4"/>
    <s v="אחר"/>
    <n v="5"/>
    <n v="10"/>
    <n v="10"/>
    <n v="10"/>
    <n v="10"/>
    <n v="10"/>
    <n v="50"/>
    <x v="109"/>
    <s v="השקעה בלבד"/>
  </r>
  <r>
    <x v="18"/>
    <x v="83"/>
    <s v="דוד גולן"/>
    <s v="צימרים"/>
    <s v="יזם אחד"/>
    <n v="156836"/>
    <n v="78000"/>
    <n v="0.49733479558264682"/>
    <m/>
    <x v="3"/>
    <n v="6"/>
    <n v="7"/>
    <n v="6"/>
    <n v="8"/>
    <n v="3"/>
    <n v="16"/>
    <n v="1"/>
    <n v="5"/>
    <n v="140"/>
    <n v="12"/>
    <s v="סמוך"/>
    <n v="10"/>
    <n v="10"/>
    <n v="5"/>
    <n v="5"/>
    <n v="10"/>
    <n v="10"/>
    <n v="40"/>
    <x v="109"/>
    <s v="השקעה בלבד"/>
  </r>
  <r>
    <x v="7"/>
    <x v="79"/>
    <s v="שדמות אלעד"/>
    <s v="חקלאות"/>
    <s v="יזם אחד"/>
    <n v="400000"/>
    <n v="200000"/>
    <n v="0.5"/>
    <n v="66000"/>
    <x v="1"/>
    <n v="7"/>
    <n v="8"/>
    <n v="7"/>
    <n v="4"/>
    <n v="2"/>
    <n v="18"/>
    <n v="1"/>
    <n v="5"/>
    <n v="120"/>
    <n v="12"/>
    <s v="סמוך"/>
    <n v="10"/>
    <n v="10"/>
    <n v="10"/>
    <n v="6"/>
    <n v="8"/>
    <n v="8"/>
    <n v="42"/>
    <x v="110"/>
    <s v="הון חוזר בלבד"/>
  </r>
  <r>
    <x v="7"/>
    <x v="41"/>
    <s v="כהן נמרוד וגלי"/>
    <s v="תיירות"/>
    <s v="יזם אחד"/>
    <n v="600000"/>
    <n v="200000"/>
    <n v="0.33333333333333331"/>
    <n v="200000"/>
    <x v="1"/>
    <n v="7"/>
    <n v="6"/>
    <n v="6"/>
    <n v="8"/>
    <n v="2"/>
    <n v="18"/>
    <n v="1"/>
    <n v="5"/>
    <n v="85"/>
    <n v="16"/>
    <s v="סמוך"/>
    <n v="10"/>
    <n v="8"/>
    <n v="6"/>
    <n v="6"/>
    <n v="5"/>
    <n v="2"/>
    <n v="27"/>
    <x v="110"/>
    <s v="השקעה בלבד"/>
  </r>
  <r>
    <x v="7"/>
    <x v="60"/>
    <s v="גינת יותם"/>
    <s v="חקלאות"/>
    <s v="יזם אחד"/>
    <n v="405000"/>
    <n v="200000"/>
    <n v="0.49382716049382713"/>
    <n v="90000"/>
    <x v="1"/>
    <n v="7"/>
    <n v="7"/>
    <n v="7"/>
    <n v="4"/>
    <n v="2"/>
    <n v="18"/>
    <n v="3"/>
    <n v="10"/>
    <n v="200"/>
    <n v="8"/>
    <s v="סמוך"/>
    <n v="10"/>
    <n v="8"/>
    <n v="8"/>
    <n v="4"/>
    <n v="10"/>
    <n v="10"/>
    <n v="40"/>
    <x v="111"/>
    <s v="הון חוזר בלבד"/>
  </r>
  <r>
    <x v="14"/>
    <x v="84"/>
    <s v="שחם יניב"/>
    <s v="חקלאות"/>
    <s v="יזם אחד"/>
    <n v="835000"/>
    <n v="200000"/>
    <n v="0.23952095808383234"/>
    <n v="200000"/>
    <x v="1"/>
    <n v="6"/>
    <n v="8"/>
    <n v="6"/>
    <n v="8"/>
    <n v="3"/>
    <n v="16"/>
    <n v="2"/>
    <n v="5"/>
    <n v="92"/>
    <n v="16"/>
    <s v="אחר"/>
    <n v="5"/>
    <n v="10"/>
    <n v="10"/>
    <n v="7"/>
    <n v="7"/>
    <n v="7"/>
    <n v="41"/>
    <x v="112"/>
    <s v="הון חוזר בלבד"/>
  </r>
  <r>
    <x v="7"/>
    <x v="78"/>
    <s v="אלדר מתן ותם"/>
    <s v="חקלאות"/>
    <s v="יזם אחד"/>
    <n v="615459"/>
    <n v="200000"/>
    <n v="0.32496072037292495"/>
    <n v="81500"/>
    <x v="1"/>
    <n v="7"/>
    <n v="8"/>
    <n v="7"/>
    <n v="4"/>
    <n v="2"/>
    <n v="18"/>
    <n v="2"/>
    <n v="5"/>
    <n v="78"/>
    <n v="16"/>
    <s v="סמוך"/>
    <n v="10"/>
    <n v="10"/>
    <n v="8"/>
    <n v="4"/>
    <n v="6"/>
    <n v="6"/>
    <n v="34"/>
    <x v="113"/>
    <s v="הון חוזר בלבד"/>
  </r>
  <r>
    <x v="13"/>
    <x v="85"/>
    <s v="קבוץ אורטל אגש&quot;ח"/>
    <s v="מתן שרותים"/>
    <s v="אגודה"/>
    <n v="663000"/>
    <n v="330000"/>
    <n v="0.49773755656108598"/>
    <m/>
    <x v="3"/>
    <n v="6"/>
    <n v="5"/>
    <n v="5"/>
    <n v="12"/>
    <n v="2"/>
    <n v="18"/>
    <n v="7"/>
    <n v="15"/>
    <n v="100"/>
    <n v="16"/>
    <s v="סמוך"/>
    <n v="10"/>
    <n v="0"/>
    <n v="0"/>
    <n v="0"/>
    <n v="0"/>
    <n v="0"/>
    <n v="0"/>
    <x v="114"/>
    <m/>
  </r>
  <r>
    <x v="19"/>
    <x v="40"/>
    <s v="ענבל לוי"/>
    <s v="מתחם ארוח"/>
    <s v="יזם אחד"/>
    <n v="400000"/>
    <n v="200000"/>
    <n v="0.5"/>
    <m/>
    <x v="2"/>
    <n v="4"/>
    <n v="4"/>
    <n v="4"/>
    <n v="14"/>
    <n v="5"/>
    <n v="12"/>
    <n v="2"/>
    <n v="5"/>
    <n v="300"/>
    <n v="4"/>
    <s v="מאוים"/>
    <n v="15"/>
    <n v="10"/>
    <n v="10"/>
    <n v="8"/>
    <n v="10"/>
    <n v="5"/>
    <n v="43"/>
    <x v="115"/>
    <s v="השקעה בלבד"/>
  </r>
  <r>
    <x v="24"/>
    <x v="86"/>
    <s v="בר  ועומר קולנדר"/>
    <s v="חדרי אירוח"/>
    <s v="יזם אחד"/>
    <n v="710000"/>
    <n v="200000"/>
    <n v="0.28169014084507044"/>
    <m/>
    <x v="3"/>
    <n v="7"/>
    <n v="8"/>
    <n v="7"/>
    <n v="4"/>
    <n v="2"/>
    <n v="18"/>
    <n v="2"/>
    <n v="5"/>
    <n v="140"/>
    <n v="12"/>
    <s v="סמוך"/>
    <n v="10"/>
    <n v="10"/>
    <n v="10"/>
    <n v="5"/>
    <n v="10"/>
    <n v="6"/>
    <n v="41"/>
    <x v="116"/>
    <s v="השקעה בלבד"/>
  </r>
  <r>
    <x v="7"/>
    <x v="80"/>
    <s v="דואן אילן"/>
    <s v="חקלאות"/>
    <s v="יזם אחד"/>
    <n v="400000"/>
    <n v="200000"/>
    <n v="0.5"/>
    <n v="200000"/>
    <x v="1"/>
    <n v="7"/>
    <n v="8"/>
    <n v="7"/>
    <n v="4"/>
    <n v="2"/>
    <n v="18"/>
    <n v="4"/>
    <n v="10"/>
    <n v="180"/>
    <n v="8"/>
    <s v="סמוך"/>
    <n v="10"/>
    <n v="10"/>
    <n v="9"/>
    <n v="4"/>
    <n v="8"/>
    <n v="8"/>
    <n v="39"/>
    <x v="117"/>
    <s v="הון חוזר בלבד"/>
  </r>
  <r>
    <x v="13"/>
    <x v="29"/>
    <s v="ניר ורמה והבה"/>
    <s v="צימרים"/>
    <s v="יזם אחד"/>
    <n v="450000"/>
    <n v="125000"/>
    <n v="0.27777777777777779"/>
    <m/>
    <x v="3"/>
    <n v="6"/>
    <n v="6"/>
    <n v="6"/>
    <n v="8"/>
    <n v="2"/>
    <n v="18"/>
    <n v="1"/>
    <n v="5"/>
    <n v="69"/>
    <n v="16"/>
    <s v="אחר"/>
    <n v="5"/>
    <n v="10"/>
    <n v="10"/>
    <n v="8"/>
    <n v="5"/>
    <n v="2"/>
    <n v="35"/>
    <x v="118"/>
    <s v="השקעה בלבד"/>
  </r>
  <r>
    <x v="9"/>
    <x v="87"/>
    <s v="מנורה חזני"/>
    <s v="חברת הפקות סרטים"/>
    <s v="יזם אחד"/>
    <n v="73000"/>
    <n v="36500"/>
    <n v="0.5"/>
    <m/>
    <x v="2"/>
    <n v="5"/>
    <n v="5"/>
    <n v="5"/>
    <n v="12"/>
    <n v="5"/>
    <n v="12"/>
    <n v="3"/>
    <n v="10"/>
    <n v="245"/>
    <n v="4"/>
    <s v="מאוים"/>
    <n v="15"/>
    <n v="0"/>
    <n v="10"/>
    <n v="6"/>
    <n v="10"/>
    <n v="10"/>
    <n v="36"/>
    <x v="119"/>
    <m/>
  </r>
  <r>
    <x v="24"/>
    <x v="88"/>
    <s v="איריס גיל יובל אושנסקי"/>
    <s v="ספא ונופש"/>
    <s v="יזם אחד"/>
    <n v="420000"/>
    <n v="200000"/>
    <n v="0.47619047619047616"/>
    <m/>
    <x v="3"/>
    <n v="7"/>
    <n v="8"/>
    <n v="7"/>
    <n v="4"/>
    <n v="2"/>
    <n v="18"/>
    <n v="3"/>
    <n v="10"/>
    <n v="210"/>
    <n v="4"/>
    <s v="סמוך"/>
    <n v="10"/>
    <n v="10"/>
    <n v="10"/>
    <n v="5"/>
    <n v="10"/>
    <n v="10"/>
    <n v="45"/>
    <x v="120"/>
    <s v="השקעה בלבד"/>
  </r>
  <r>
    <x v="13"/>
    <x v="89"/>
    <s v="רות אלקיים"/>
    <s v="מבשלת ויסקי חסר מסמכים והישוב לא מאשר"/>
    <s v="יזם אחד"/>
    <s v="לא ברור"/>
    <s v="לא ברור"/>
    <n v="0"/>
    <m/>
    <x v="3"/>
    <n v="6"/>
    <n v="3"/>
    <n v="3"/>
    <n v="16"/>
    <n v="2"/>
    <n v="18"/>
    <n v="0"/>
    <n v="0"/>
    <n v="72"/>
    <n v="16"/>
    <s v="צמוד"/>
    <n v="20"/>
    <n v="0"/>
    <n v="0"/>
    <n v="0"/>
    <n v="0"/>
    <n v="0"/>
    <n v="0"/>
    <x v="120"/>
    <m/>
  </r>
  <r>
    <x v="13"/>
    <x v="89"/>
    <s v="בועז אלקיים"/>
    <s v="מוזיאון כלי מיתר הישוב לא מאשר"/>
    <s v="יזם אחד"/>
    <n v="418000"/>
    <n v="200000"/>
    <n v="0.4784688995215311"/>
    <m/>
    <x v="3"/>
    <n v="6"/>
    <n v="3"/>
    <n v="3"/>
    <n v="16"/>
    <n v="2"/>
    <n v="18"/>
    <n v="0"/>
    <n v="0"/>
    <n v="72"/>
    <n v="16"/>
    <s v="צמוד"/>
    <n v="20"/>
    <n v="0"/>
    <n v="0"/>
    <n v="0"/>
    <n v="0"/>
    <n v="0"/>
    <n v="0"/>
    <x v="120"/>
    <m/>
  </r>
  <r>
    <x v="7"/>
    <x v="79"/>
    <s v="קורן רותם"/>
    <s v="תיירות"/>
    <s v="יזם אחד"/>
    <n v="411450"/>
    <n v="200000"/>
    <n v="0.48608579414266617"/>
    <n v="200000"/>
    <x v="1"/>
    <n v="7"/>
    <n v="8"/>
    <n v="7"/>
    <n v="4"/>
    <n v="2"/>
    <n v="18"/>
    <n v="2"/>
    <n v="5"/>
    <n v="120"/>
    <n v="12"/>
    <s v="סמוך"/>
    <n v="10"/>
    <n v="9"/>
    <n v="8"/>
    <n v="6"/>
    <n v="8"/>
    <n v="8"/>
    <n v="39"/>
    <x v="121"/>
    <s v="השקעה בלבד"/>
  </r>
  <r>
    <x v="19"/>
    <x v="74"/>
    <s v="רות מיארה מן"/>
    <s v="חוות סוסים טיפולית"/>
    <s v="יזם אחד"/>
    <n v="380000"/>
    <n v="190000"/>
    <n v="0.5"/>
    <m/>
    <x v="2"/>
    <n v="4"/>
    <n v="7"/>
    <n v="4"/>
    <n v="14"/>
    <n v="5"/>
    <n v="12"/>
    <n v="3"/>
    <n v="10"/>
    <n v="350"/>
    <n v="4"/>
    <s v="אחר"/>
    <n v="5"/>
    <n v="10"/>
    <n v="10"/>
    <n v="10"/>
    <n v="10"/>
    <n v="10"/>
    <n v="50"/>
    <x v="122"/>
    <s v="השקעה בלבד"/>
  </r>
  <r>
    <x v="19"/>
    <x v="74"/>
    <s v="אפרת צימרמן"/>
    <s v="שמלות כלה"/>
    <s v="יזם אחד"/>
    <n v="85500"/>
    <n v="42750"/>
    <n v="0.5"/>
    <m/>
    <x v="2"/>
    <n v="4"/>
    <n v="7"/>
    <n v="4"/>
    <n v="14"/>
    <n v="5"/>
    <n v="12"/>
    <n v="4"/>
    <n v="10"/>
    <n v="350"/>
    <n v="4"/>
    <s v="אחר"/>
    <n v="5"/>
    <n v="10"/>
    <n v="10"/>
    <n v="10"/>
    <n v="10"/>
    <n v="10"/>
    <n v="50"/>
    <x v="122"/>
    <s v="השקעה והון חוזר"/>
  </r>
  <r>
    <x v="4"/>
    <x v="90"/>
    <s v="חנה מוזס"/>
    <s v="אירוח ביתי"/>
    <s v="יזם אחד"/>
    <n v="200000"/>
    <n v="100000"/>
    <n v="0.5"/>
    <m/>
    <x v="2"/>
    <n v="5"/>
    <n v="5"/>
    <n v="5"/>
    <n v="12"/>
    <n v="4"/>
    <n v="14"/>
    <n v="0"/>
    <n v="0"/>
    <n v="600"/>
    <n v="4"/>
    <s v="מאוים"/>
    <n v="15"/>
    <n v="10"/>
    <n v="10"/>
    <n v="8"/>
    <n v="10"/>
    <n v="10"/>
    <n v="48"/>
    <x v="123"/>
    <s v="השקעה בלבד"/>
  </r>
  <r>
    <x v="13"/>
    <x v="51"/>
    <s v="אבנר יהודה "/>
    <s v="פרק מוטורי"/>
    <s v="יזם אחד"/>
    <n v="600000"/>
    <n v="150000"/>
    <n v="0.25"/>
    <m/>
    <x v="3"/>
    <n v="6"/>
    <n v="4"/>
    <n v="4"/>
    <n v="14"/>
    <n v="2"/>
    <n v="18"/>
    <n v="5"/>
    <n v="15"/>
    <n v="129"/>
    <n v="12"/>
    <s v="סמוך"/>
    <n v="10"/>
    <n v="0"/>
    <n v="0"/>
    <n v="0"/>
    <n v="0"/>
    <n v="0"/>
    <n v="0"/>
    <x v="124"/>
    <m/>
  </r>
  <r>
    <x v="13"/>
    <x v="63"/>
    <s v="ניסים אלישע"/>
    <s v="מלונאות הוסטל"/>
    <s v="יזם אחד"/>
    <n v="450000"/>
    <n v="200000"/>
    <n v="0.44444444444444442"/>
    <m/>
    <x v="3"/>
    <n v="6"/>
    <n v="6"/>
    <n v="6"/>
    <n v="8"/>
    <n v="2"/>
    <n v="18"/>
    <n v="2"/>
    <n v="5"/>
    <n v="135"/>
    <n v="12"/>
    <s v="סמוך"/>
    <n v="10"/>
    <n v="10"/>
    <n v="10"/>
    <n v="5"/>
    <n v="5"/>
    <n v="0"/>
    <n v="30"/>
    <x v="124"/>
    <s v="השקעה בלבד"/>
  </r>
  <r>
    <x v="7"/>
    <x v="60"/>
    <s v="גולדשטיין אלון"/>
    <s v="חקלאות"/>
    <s v="יזם אחד"/>
    <n v="771000"/>
    <n v="200000"/>
    <n v="0.25940337224383919"/>
    <n v="200000"/>
    <x v="1"/>
    <n v="7"/>
    <n v="7"/>
    <n v="7"/>
    <n v="4"/>
    <n v="2"/>
    <n v="18"/>
    <n v="6"/>
    <n v="15"/>
    <n v="200"/>
    <n v="8"/>
    <s v="סמוך"/>
    <n v="10"/>
    <n v="10"/>
    <n v="8"/>
    <n v="4"/>
    <n v="2"/>
    <n v="2"/>
    <n v="26"/>
    <x v="125"/>
    <s v="הון חוזר בלבד"/>
  </r>
  <r>
    <x v="13"/>
    <x v="91"/>
    <s v="רפאל המרה.לב"/>
    <s v="מימרים ושיווק"/>
    <s v="יזם אחד"/>
    <n v="253100"/>
    <n v="97300"/>
    <n v="0.38443303042275778"/>
    <m/>
    <x v="3"/>
    <n v="6"/>
    <n v="6"/>
    <n v="6"/>
    <n v="8"/>
    <n v="2"/>
    <n v="18"/>
    <n v="1"/>
    <n v="5"/>
    <n v="58"/>
    <n v="16"/>
    <s v="סמוך"/>
    <n v="10"/>
    <n v="5"/>
    <n v="5"/>
    <n v="5"/>
    <n v="5"/>
    <n v="2"/>
    <n v="22"/>
    <x v="126"/>
    <s v="השקעה בלבד"/>
  </r>
  <r>
    <x v="7"/>
    <x v="60"/>
    <s v="אופמן אסף וסיון"/>
    <s v="חקלאות"/>
    <s v="יזם אחד"/>
    <n v="191045"/>
    <n v="55523"/>
    <n v="0.29062786254547357"/>
    <n v="50000"/>
    <x v="1"/>
    <n v="7"/>
    <n v="7"/>
    <n v="7"/>
    <n v="4"/>
    <n v="2"/>
    <n v="18"/>
    <n v="3"/>
    <n v="10"/>
    <n v="200"/>
    <n v="8"/>
    <s v="סמוך"/>
    <n v="10"/>
    <n v="10"/>
    <n v="9"/>
    <n v="4"/>
    <n v="6"/>
    <n v="6"/>
    <n v="35"/>
    <x v="127"/>
    <s v="הון חוזר בלבד"/>
  </r>
  <r>
    <x v="7"/>
    <x v="60"/>
    <s v="עפרוני עז"/>
    <s v="שירותים"/>
    <s v="יזם אחד"/>
    <n v="338400"/>
    <n v="135360"/>
    <n v="0.4"/>
    <n v="135360"/>
    <x v="1"/>
    <n v="7"/>
    <n v="7"/>
    <n v="7"/>
    <n v="4"/>
    <n v="2"/>
    <n v="18"/>
    <n v="4"/>
    <n v="10"/>
    <n v="200"/>
    <n v="8"/>
    <s v="סמוך"/>
    <n v="10"/>
    <n v="10"/>
    <n v="8"/>
    <n v="8"/>
    <n v="5"/>
    <n v="4"/>
    <n v="35"/>
    <x v="127"/>
    <s v="השקעה בלבד"/>
  </r>
  <r>
    <x v="7"/>
    <x v="60"/>
    <s v="לביא הראל"/>
    <s v="חקלאות"/>
    <s v="יזם אחד"/>
    <n v="417244"/>
    <n v="200000"/>
    <n v="0.47933583227080556"/>
    <n v="200000"/>
    <x v="1"/>
    <n v="7"/>
    <n v="7"/>
    <n v="7"/>
    <n v="4"/>
    <n v="2"/>
    <n v="18"/>
    <n v="6"/>
    <n v="15"/>
    <n v="200"/>
    <n v="8"/>
    <s v="סמוך"/>
    <n v="10"/>
    <n v="9"/>
    <n v="8"/>
    <n v="4"/>
    <n v="2"/>
    <n v="2"/>
    <n v="25"/>
    <x v="128"/>
    <s v="הון חוזר בלבד"/>
  </r>
  <r>
    <x v="14"/>
    <x v="64"/>
    <s v="סיטבון אחי"/>
    <s v="חקלאות"/>
    <s v="יזם אחד"/>
    <n v="507173"/>
    <n v="200000"/>
    <n v="0.39434275878250619"/>
    <n v="200000"/>
    <x v="1"/>
    <n v="6"/>
    <n v="8"/>
    <n v="6"/>
    <n v="8"/>
    <n v="3"/>
    <n v="16"/>
    <n v="0"/>
    <n v="0"/>
    <n v="101"/>
    <n v="12"/>
    <s v="סמוך"/>
    <n v="10"/>
    <n v="9"/>
    <n v="9"/>
    <n v="7"/>
    <n v="9"/>
    <n v="9"/>
    <n v="43"/>
    <x v="129"/>
    <s v="הון חוזר בלבד"/>
  </r>
  <r>
    <x v="22"/>
    <x v="77"/>
    <s v="גיל ענבל"/>
    <s v="תיירות"/>
    <s v="יזם אחד"/>
    <n v="200000"/>
    <n v="100000"/>
    <n v="0.5"/>
    <n v="100000"/>
    <x v="1"/>
    <n v="6"/>
    <n v="7"/>
    <n v="6"/>
    <n v="8"/>
    <n v="2"/>
    <n v="18"/>
    <n v="1"/>
    <n v="5"/>
    <n v="80"/>
    <n v="16"/>
    <s v="סמוך"/>
    <n v="10"/>
    <n v="5"/>
    <n v="5"/>
    <n v="5"/>
    <n v="3"/>
    <n v="3"/>
    <n v="21"/>
    <x v="130"/>
    <s v="השקעה בלבד"/>
  </r>
  <r>
    <x v="7"/>
    <x v="79"/>
    <s v="פרטוק ראובן"/>
    <s v="חקלאות"/>
    <s v="יזם אחד"/>
    <n v="698119"/>
    <n v="200000"/>
    <n v="0.28648410944265951"/>
    <n v="200000"/>
    <x v="1"/>
    <n v="7"/>
    <n v="8"/>
    <n v="7"/>
    <n v="4"/>
    <n v="2"/>
    <n v="18"/>
    <n v="0"/>
    <n v="0"/>
    <n v="120"/>
    <n v="12"/>
    <s v="סמוך"/>
    <n v="10"/>
    <n v="8"/>
    <n v="10"/>
    <n v="6"/>
    <n v="10"/>
    <n v="10"/>
    <n v="44"/>
    <x v="131"/>
    <s v="הון חוזר בלבד"/>
  </r>
  <r>
    <x v="14"/>
    <x v="84"/>
    <s v="שלו גיא"/>
    <s v="חקלאות"/>
    <s v="יזם אחד"/>
    <n v="456960"/>
    <n v="200000"/>
    <n v="0.4376750700280112"/>
    <n v="200000"/>
    <x v="1"/>
    <n v="6"/>
    <n v="8"/>
    <n v="6"/>
    <n v="8"/>
    <n v="3"/>
    <n v="16"/>
    <n v="2"/>
    <n v="5"/>
    <n v="92"/>
    <n v="16"/>
    <s v="אחר"/>
    <n v="5"/>
    <n v="10"/>
    <n v="10"/>
    <n v="4"/>
    <n v="5"/>
    <n v="5"/>
    <n v="34"/>
    <x v="131"/>
    <s v="הון חוזר בלבד"/>
  </r>
  <r>
    <x v="7"/>
    <x v="60"/>
    <s v="גינת אבייתר"/>
    <s v="חקלאות"/>
    <s v="יזם אחד"/>
    <n v="407000"/>
    <n v="200000"/>
    <n v="0.49140049140049141"/>
    <n v="135000"/>
    <x v="1"/>
    <n v="7"/>
    <n v="7"/>
    <n v="7"/>
    <n v="4"/>
    <n v="2"/>
    <n v="18"/>
    <n v="1"/>
    <n v="5"/>
    <n v="200"/>
    <n v="8"/>
    <s v="סמוך"/>
    <n v="10"/>
    <n v="8"/>
    <n v="10"/>
    <n v="4"/>
    <n v="10"/>
    <n v="10"/>
    <n v="42"/>
    <x v="132"/>
    <s v="הון חוזר בלבד"/>
  </r>
  <r>
    <x v="3"/>
    <x v="92"/>
    <s v="עומר עתידיה"/>
    <s v="חווה לגידול כבשים"/>
    <s v="יזם אחד"/>
    <n v="1342000"/>
    <n v="200000"/>
    <n v="0.14903129657228018"/>
    <m/>
    <x v="2"/>
    <n v="6"/>
    <n v="3"/>
    <n v="3"/>
    <n v="16"/>
    <n v="3"/>
    <n v="16"/>
    <n v="1"/>
    <n v="5"/>
    <n v="82"/>
    <n v="16"/>
    <s v="מאוים"/>
    <n v="15"/>
    <n v="0"/>
    <n v="0"/>
    <n v="0"/>
    <n v="0"/>
    <n v="0"/>
    <n v="0"/>
    <x v="133"/>
    <m/>
  </r>
  <r>
    <x v="13"/>
    <x v="69"/>
    <s v="יערה אשכול כהן"/>
    <s v="עיצוב"/>
    <s v="יזם אחד"/>
    <n v="540000"/>
    <n v="200000"/>
    <n v="0.37037037037037035"/>
    <m/>
    <x v="3"/>
    <n v="6"/>
    <n v="8"/>
    <n v="6"/>
    <n v="8"/>
    <n v="2"/>
    <n v="18"/>
    <n v="2"/>
    <n v="5"/>
    <n v="176"/>
    <n v="8"/>
    <s v="אחר"/>
    <n v="5"/>
    <n v="10"/>
    <n v="10"/>
    <n v="5"/>
    <n v="10"/>
    <n v="8"/>
    <n v="43"/>
    <x v="134"/>
    <s v="השקעה בלבד"/>
  </r>
  <r>
    <x v="13"/>
    <x v="23"/>
    <s v="שירה ודרור ביידר"/>
    <s v="קמפינג משולב תכנון"/>
    <s v="יזם אחד"/>
    <n v="400000"/>
    <n v="200000"/>
    <n v="0.5"/>
    <m/>
    <x v="3"/>
    <n v="6"/>
    <n v="4"/>
    <n v="4"/>
    <n v="14"/>
    <n v="2"/>
    <n v="18"/>
    <n v="2"/>
    <n v="5"/>
    <n v="55"/>
    <n v="16"/>
    <s v="סמוך"/>
    <n v="10"/>
    <n v="5"/>
    <n v="0"/>
    <n v="0"/>
    <n v="0"/>
    <n v="2"/>
    <n v="7"/>
    <x v="135"/>
    <s v="השקעה בלבד"/>
  </r>
  <r>
    <x v="13"/>
    <x v="93"/>
    <s v="ארנון כהן"/>
    <s v="הנדסה פלסטיק תכנון ויעוץ"/>
    <s v="יזם אחד"/>
    <n v="400000"/>
    <n v="200000"/>
    <n v="0.5"/>
    <m/>
    <x v="3"/>
    <n v="6"/>
    <n v="8"/>
    <n v="6"/>
    <n v="8"/>
    <n v="2"/>
    <n v="18"/>
    <n v="2"/>
    <n v="5"/>
    <n v="209"/>
    <n v="4"/>
    <s v="אחר"/>
    <n v="5"/>
    <n v="10"/>
    <n v="10"/>
    <n v="10"/>
    <n v="10"/>
    <n v="10"/>
    <n v="50"/>
    <x v="136"/>
    <s v="השקעה בלבד"/>
  </r>
  <r>
    <x v="7"/>
    <x v="80"/>
    <s v="כרמלי נועם ואלה"/>
    <s v="תיירות"/>
    <s v="יזם אחד"/>
    <n v="430000"/>
    <n v="200000"/>
    <n v="0.46511627906976744"/>
    <n v="200000"/>
    <x v="1"/>
    <n v="7"/>
    <n v="8"/>
    <n v="7"/>
    <n v="4"/>
    <n v="2"/>
    <n v="18"/>
    <n v="1"/>
    <n v="5"/>
    <n v="180"/>
    <n v="8"/>
    <s v="סמוך"/>
    <n v="10"/>
    <n v="9"/>
    <n v="9"/>
    <n v="8"/>
    <n v="7"/>
    <n v="7"/>
    <n v="40"/>
    <x v="137"/>
    <s v="השקעה בלבד"/>
  </r>
  <r>
    <x v="7"/>
    <x v="60"/>
    <s v="גלי וינון לוריא"/>
    <s v="תיירות"/>
    <s v="יזם אחד"/>
    <n v="2400000"/>
    <n v="200000"/>
    <n v="8.3333333333333329E-2"/>
    <n v="200000"/>
    <x v="1"/>
    <n v="7"/>
    <n v="7"/>
    <n v="7"/>
    <n v="4"/>
    <n v="2"/>
    <n v="18"/>
    <n v="1"/>
    <n v="5"/>
    <n v="200"/>
    <n v="8"/>
    <s v="סמוך"/>
    <n v="10"/>
    <n v="10"/>
    <n v="6"/>
    <n v="8"/>
    <n v="10"/>
    <n v="6"/>
    <n v="40"/>
    <x v="137"/>
    <s v="השקעה בלבד"/>
  </r>
  <r>
    <x v="7"/>
    <x v="60"/>
    <s v="ויסבלום אהרון ותקווה"/>
    <s v="תיירות"/>
    <s v="יזם אחד"/>
    <n v="500000"/>
    <n v="200000"/>
    <n v="0.4"/>
    <n v="200000"/>
    <x v="1"/>
    <n v="7"/>
    <n v="7"/>
    <n v="7"/>
    <n v="4"/>
    <n v="2"/>
    <n v="18"/>
    <n v="2"/>
    <n v="5"/>
    <n v="200"/>
    <n v="8"/>
    <s v="סמוך"/>
    <n v="10"/>
    <n v="4"/>
    <n v="10"/>
    <n v="6"/>
    <n v="10"/>
    <n v="10"/>
    <n v="40"/>
    <x v="137"/>
    <s v="השקעה בלבד"/>
  </r>
  <r>
    <x v="18"/>
    <x v="94"/>
    <s v="תמרה קופרשטיין"/>
    <s v="רוקחות טיפולים"/>
    <s v="יזם אחד"/>
    <n v="455722"/>
    <n v="200000"/>
    <n v="0.43886404430771392"/>
    <m/>
    <x v="3"/>
    <n v="6"/>
    <n v="4"/>
    <n v="4"/>
    <n v="14"/>
    <n v="3"/>
    <n v="16"/>
    <n v="8"/>
    <n v="20"/>
    <n v="140"/>
    <n v="12"/>
    <s v="אחר"/>
    <n v="5"/>
    <n v="0"/>
    <n v="0"/>
    <n v="0"/>
    <n v="0"/>
    <n v="0"/>
    <n v="0"/>
    <x v="137"/>
    <m/>
  </r>
  <r>
    <x v="7"/>
    <x v="78"/>
    <s v="מורגן עידן"/>
    <s v="חקלאות"/>
    <s v="יזם אחד"/>
    <n v="975540"/>
    <n v="200000"/>
    <n v="0.20501465854808618"/>
    <n v="200000"/>
    <x v="1"/>
    <n v="7"/>
    <n v="8"/>
    <n v="7"/>
    <n v="4"/>
    <n v="2"/>
    <n v="18"/>
    <n v="0"/>
    <n v="0"/>
    <n v="78"/>
    <n v="16"/>
    <s v="סמוך"/>
    <n v="10"/>
    <n v="8"/>
    <n v="8"/>
    <n v="4"/>
    <n v="6"/>
    <n v="8"/>
    <n v="34"/>
    <x v="138"/>
    <s v="הון חוזר בלבד"/>
  </r>
  <r>
    <x v="7"/>
    <x v="80"/>
    <s v="בר-נס איתן"/>
    <s v="חקלאות"/>
    <s v="יזם אחד"/>
    <n v="1414357"/>
    <n v="200000"/>
    <n v="0.14140701392929791"/>
    <n v="200000"/>
    <x v="1"/>
    <n v="7"/>
    <n v="8"/>
    <n v="7"/>
    <n v="4"/>
    <n v="2"/>
    <n v="18"/>
    <n v="2"/>
    <n v="5"/>
    <n v="180"/>
    <n v="8"/>
    <s v="סמוך"/>
    <n v="10"/>
    <n v="10"/>
    <n v="9"/>
    <n v="4"/>
    <n v="8"/>
    <n v="8"/>
    <n v="39"/>
    <x v="139"/>
    <s v="הון חוזר בלבד"/>
  </r>
  <r>
    <x v="24"/>
    <x v="95"/>
    <s v="יוסי רון"/>
    <s v="אירוח"/>
    <s v="יזם אחד"/>
    <n v="143700"/>
    <n v="71800"/>
    <n v="0.49965205288796105"/>
    <m/>
    <x v="3"/>
    <n v="7"/>
    <n v="7"/>
    <n v="7"/>
    <n v="4"/>
    <n v="2"/>
    <n v="18"/>
    <n v="1"/>
    <n v="5"/>
    <n v="170"/>
    <n v="8"/>
    <s v="סמוך"/>
    <n v="10"/>
    <n v="10"/>
    <n v="10"/>
    <n v="5"/>
    <n v="10"/>
    <n v="4"/>
    <n v="39"/>
    <x v="139"/>
    <s v="השקעה בלבד"/>
  </r>
  <r>
    <x v="19"/>
    <x v="96"/>
    <s v="צבי בר יוסף"/>
    <s v="גידול בקר"/>
    <s v="יזם אחד"/>
    <n v="782000"/>
    <n v="200000"/>
    <n v="0.25575447570332482"/>
    <m/>
    <x v="2"/>
    <n v="4"/>
    <n v="6"/>
    <n v="4"/>
    <n v="14"/>
    <n v="5"/>
    <n v="12"/>
    <n v="1"/>
    <n v="5"/>
    <n v="230"/>
    <n v="4"/>
    <s v="מאוים"/>
    <n v="15"/>
    <n v="10"/>
    <n v="10"/>
    <n v="4"/>
    <n v="5"/>
    <n v="4"/>
    <n v="33"/>
    <x v="140"/>
    <s v="הון חוזר בלבד"/>
  </r>
  <r>
    <x v="13"/>
    <x v="69"/>
    <s v="אופיר וינטרפלד"/>
    <s v="עדר בקר"/>
    <s v="יזם אחד"/>
    <n v="416000"/>
    <n v="200000"/>
    <n v="0.48076923076923078"/>
    <m/>
    <x v="3"/>
    <n v="6"/>
    <n v="8"/>
    <n v="6"/>
    <n v="8"/>
    <n v="2"/>
    <n v="18"/>
    <n v="1"/>
    <n v="5"/>
    <n v="176"/>
    <n v="8"/>
    <s v="אחר"/>
    <n v="5"/>
    <n v="10"/>
    <n v="10"/>
    <n v="0"/>
    <n v="10"/>
    <n v="10"/>
    <n v="40"/>
    <x v="141"/>
    <s v="הון חוזר בלבד"/>
  </r>
  <r>
    <x v="7"/>
    <x v="80"/>
    <s v="קורין אורן"/>
    <s v="חקלאות"/>
    <s v="יזם אחד"/>
    <n v="409000"/>
    <n v="200000"/>
    <n v="0.48899755501222492"/>
    <n v="200000"/>
    <x v="1"/>
    <n v="7"/>
    <n v="8"/>
    <n v="7"/>
    <n v="4"/>
    <n v="2"/>
    <n v="18"/>
    <n v="1"/>
    <n v="5"/>
    <n v="180"/>
    <n v="8"/>
    <s v="סמוך"/>
    <n v="10"/>
    <n v="9"/>
    <n v="9"/>
    <n v="4"/>
    <n v="8"/>
    <n v="8"/>
    <n v="38"/>
    <x v="142"/>
    <m/>
  </r>
  <r>
    <x v="7"/>
    <x v="79"/>
    <s v="לירון מוריס"/>
    <s v="תיירות"/>
    <s v="יזם אחד"/>
    <n v="330000"/>
    <n v="165000"/>
    <n v="0.5"/>
    <n v="155000"/>
    <x v="1"/>
    <n v="7"/>
    <n v="8"/>
    <n v="7"/>
    <n v="4"/>
    <n v="2"/>
    <n v="18"/>
    <n v="2"/>
    <n v="5"/>
    <n v="120"/>
    <n v="12"/>
    <s v="סמוך"/>
    <n v="10"/>
    <n v="10"/>
    <n v="5"/>
    <n v="7"/>
    <n v="6"/>
    <n v="2"/>
    <n v="30"/>
    <x v="143"/>
    <s v="השקעה בלבד"/>
  </r>
  <r>
    <x v="13"/>
    <x v="69"/>
    <s v="הדס סטרול"/>
    <s v="סדנאות וחוגים מסחר"/>
    <s v="יזם אחד"/>
    <n v="415000"/>
    <n v="200000"/>
    <n v="0.48192771084337349"/>
    <m/>
    <x v="3"/>
    <n v="6"/>
    <n v="8"/>
    <n v="6"/>
    <n v="8"/>
    <n v="2"/>
    <n v="18"/>
    <n v="1"/>
    <n v="5"/>
    <n v="176"/>
    <n v="8"/>
    <s v="אחר"/>
    <n v="5"/>
    <n v="10"/>
    <n v="10"/>
    <n v="5"/>
    <n v="10"/>
    <n v="4"/>
    <n v="39"/>
    <x v="144"/>
    <s v="השקעה בלבד"/>
  </r>
  <r>
    <x v="7"/>
    <x v="60"/>
    <s v="לוביש יריב"/>
    <s v="חקלאות"/>
    <s v="יזם אחד"/>
    <n v="895513"/>
    <n v="200000"/>
    <n v="0.22333567463565576"/>
    <n v="200000"/>
    <x v="1"/>
    <n v="7"/>
    <n v="7"/>
    <n v="7"/>
    <n v="4"/>
    <n v="2"/>
    <n v="18"/>
    <n v="2"/>
    <n v="5"/>
    <n v="200"/>
    <n v="8"/>
    <s v="סמוך"/>
    <n v="10"/>
    <n v="8"/>
    <n v="10"/>
    <n v="4"/>
    <n v="5"/>
    <n v="10"/>
    <n v="37"/>
    <x v="145"/>
    <s v="הון חוזר בלבד"/>
  </r>
  <r>
    <x v="7"/>
    <x v="60"/>
    <s v="נחשון גל"/>
    <s v="חקלאות"/>
    <s v="יזם אחד"/>
    <n v="405000"/>
    <n v="200000"/>
    <n v="0.49382716049382713"/>
    <n v="98103"/>
    <x v="1"/>
    <n v="7"/>
    <n v="7"/>
    <n v="7"/>
    <n v="4"/>
    <n v="2"/>
    <n v="18"/>
    <n v="1"/>
    <n v="5"/>
    <n v="200"/>
    <n v="8"/>
    <s v="סמוך"/>
    <n v="10"/>
    <n v="9"/>
    <n v="9"/>
    <n v="4"/>
    <n v="8"/>
    <n v="7"/>
    <n v="37"/>
    <x v="145"/>
    <s v="הון חוזר בלבד"/>
  </r>
  <r>
    <x v="7"/>
    <x v="60"/>
    <s v="חרמוני שגיא"/>
    <s v="תיירות"/>
    <s v="יזם אחד"/>
    <n v="340000"/>
    <n v="100000"/>
    <n v="0.29411764705882354"/>
    <n v="100000"/>
    <x v="1"/>
    <n v="7"/>
    <n v="7"/>
    <n v="7"/>
    <n v="4"/>
    <n v="2"/>
    <n v="18"/>
    <n v="1"/>
    <n v="5"/>
    <n v="200"/>
    <n v="8"/>
    <s v="סמוך"/>
    <n v="10"/>
    <n v="9"/>
    <n v="9"/>
    <n v="7"/>
    <n v="5"/>
    <n v="7"/>
    <n v="37"/>
    <x v="145"/>
    <s v="השקעה בלבד"/>
  </r>
  <r>
    <x v="17"/>
    <x v="97"/>
    <s v="שמואל אביטל"/>
    <s v="מסגריה"/>
    <s v="יזם אחד"/>
    <n v="226000"/>
    <n v="100000"/>
    <n v="0.44247787610619471"/>
    <m/>
    <x v="3"/>
    <n v="7"/>
    <n v="7"/>
    <n v="7"/>
    <n v="4"/>
    <n v="3"/>
    <n v="16"/>
    <n v="3"/>
    <n v="10"/>
    <n v="220"/>
    <n v="4"/>
    <s v="סמוך"/>
    <n v="10"/>
    <n v="10"/>
    <n v="10"/>
    <n v="0"/>
    <n v="10"/>
    <n v="10"/>
    <n v="40"/>
    <x v="146"/>
    <s v="השקעה בלבד"/>
  </r>
  <r>
    <x v="7"/>
    <x v="79"/>
    <s v="שוורצמן בוריס"/>
    <s v="חקלאות"/>
    <s v="יזם אחד"/>
    <n v="641647"/>
    <n v="200000"/>
    <n v="0.31169786502547353"/>
    <n v="200000"/>
    <x v="1"/>
    <n v="7"/>
    <n v="8"/>
    <n v="7"/>
    <n v="4"/>
    <n v="2"/>
    <n v="18"/>
    <n v="1"/>
    <n v="5"/>
    <n v="120"/>
    <n v="12"/>
    <s v="סמוך"/>
    <n v="10"/>
    <n v="7"/>
    <n v="8"/>
    <n v="4"/>
    <n v="2"/>
    <n v="8"/>
    <n v="29"/>
    <x v="147"/>
    <m/>
  </r>
  <r>
    <x v="25"/>
    <x v="98"/>
    <s v="רוני רק"/>
    <s v="כנסים ואירוח תכנון תבע"/>
    <s v="יזם אחד"/>
    <n v="620000"/>
    <n v="200000"/>
    <n v="0.32258064516129031"/>
    <m/>
    <x v="3"/>
    <n v="7"/>
    <n v="7"/>
    <n v="7"/>
    <n v="4"/>
    <n v="3"/>
    <n v="16"/>
    <n v="0"/>
    <n v="0"/>
    <n v="100"/>
    <n v="16"/>
    <s v="אחר"/>
    <n v="5"/>
    <n v="10"/>
    <n v="5"/>
    <n v="10"/>
    <n v="10"/>
    <n v="10"/>
    <n v="45"/>
    <x v="148"/>
    <s v="השקעה בלבד"/>
  </r>
  <r>
    <x v="7"/>
    <x v="79"/>
    <s v="חוסטצקי אמיר"/>
    <s v="חקלאות"/>
    <s v="יזם אחד"/>
    <n v="682359"/>
    <n v="200000"/>
    <n v="0.2931008457424904"/>
    <n v="200000"/>
    <x v="1"/>
    <n v="7"/>
    <n v="8"/>
    <n v="7"/>
    <n v="4"/>
    <n v="2"/>
    <n v="18"/>
    <n v="0"/>
    <n v="0"/>
    <n v="120"/>
    <n v="12"/>
    <s v="סמוך"/>
    <n v="10"/>
    <n v="9"/>
    <n v="9"/>
    <n v="4"/>
    <n v="8"/>
    <n v="8"/>
    <n v="38"/>
    <x v="149"/>
    <s v="הון חוזר בלבד"/>
  </r>
  <r>
    <x v="7"/>
    <x v="79"/>
    <s v="ינקו טל"/>
    <s v="חקלאות"/>
    <s v="יזם אחד"/>
    <n v="634200"/>
    <n v="200000"/>
    <n v="0.31535793125197098"/>
    <n v="200000"/>
    <x v="1"/>
    <n v="7"/>
    <n v="8"/>
    <n v="7"/>
    <n v="4"/>
    <n v="2"/>
    <n v="18"/>
    <n v="0"/>
    <n v="0"/>
    <n v="120"/>
    <n v="12"/>
    <s v="סמוך"/>
    <n v="10"/>
    <n v="9"/>
    <n v="9"/>
    <n v="4"/>
    <n v="8"/>
    <n v="8"/>
    <n v="38"/>
    <x v="149"/>
    <s v="הון חוזר בלבד"/>
  </r>
  <r>
    <x v="14"/>
    <x v="84"/>
    <s v="רודמן רפאל"/>
    <s v="חקלאות"/>
    <s v="יזם אחד"/>
    <n v="480000"/>
    <n v="200000"/>
    <n v="0.41666666666666669"/>
    <n v="200000"/>
    <x v="1"/>
    <n v="6"/>
    <n v="8"/>
    <n v="6"/>
    <n v="8"/>
    <n v="3"/>
    <n v="16"/>
    <n v="2"/>
    <n v="5"/>
    <n v="92"/>
    <n v="16"/>
    <s v="אחר"/>
    <n v="5"/>
    <n v="8"/>
    <n v="10"/>
    <n v="4"/>
    <n v="3"/>
    <n v="3"/>
    <n v="28"/>
    <x v="149"/>
    <s v="הון חוזר בלבד"/>
  </r>
  <r>
    <x v="7"/>
    <x v="60"/>
    <s v="שדה רמי"/>
    <s v="חקלאות"/>
    <s v="יזם אחד"/>
    <n v="710159"/>
    <n v="200000"/>
    <n v="0.28162707224720096"/>
    <n v="200000"/>
    <x v="1"/>
    <n v="7"/>
    <n v="7"/>
    <n v="7"/>
    <n v="4"/>
    <n v="2"/>
    <n v="18"/>
    <n v="1"/>
    <n v="5"/>
    <n v="200"/>
    <n v="8"/>
    <s v="סמוך"/>
    <n v="10"/>
    <n v="10"/>
    <n v="10"/>
    <n v="4"/>
    <n v="6"/>
    <n v="6"/>
    <n v="36"/>
    <x v="150"/>
    <s v="הון חוזר בלבד"/>
  </r>
  <r>
    <x v="7"/>
    <x v="79"/>
    <s v="קורן ברק"/>
    <s v="חקלאות"/>
    <s v="יזם אחד"/>
    <n v="394750"/>
    <n v="200000"/>
    <n v="0.506649778340722"/>
    <n v="50000"/>
    <x v="1"/>
    <n v="7"/>
    <n v="8"/>
    <n v="7"/>
    <n v="4"/>
    <n v="2"/>
    <n v="18"/>
    <n v="2"/>
    <n v="5"/>
    <n v="120"/>
    <n v="12"/>
    <s v="סמוך"/>
    <n v="10"/>
    <n v="10"/>
    <n v="9"/>
    <n v="4"/>
    <n v="2"/>
    <n v="3"/>
    <n v="28"/>
    <x v="151"/>
    <m/>
  </r>
  <r>
    <x v="7"/>
    <x v="79"/>
    <s v="מרקס דן ושלי"/>
    <s v="חקלאות"/>
    <s v="יזם אחד"/>
    <n v="246000"/>
    <n v="100000"/>
    <n v="0.4065040650406504"/>
    <n v="40590"/>
    <x v="1"/>
    <n v="7"/>
    <n v="8"/>
    <n v="7"/>
    <n v="4"/>
    <n v="2"/>
    <n v="18"/>
    <n v="2"/>
    <n v="5"/>
    <n v="120"/>
    <n v="12"/>
    <s v="סמוך"/>
    <n v="10"/>
    <n v="10"/>
    <n v="10"/>
    <n v="4"/>
    <n v="2"/>
    <n v="2"/>
    <n v="28"/>
    <x v="151"/>
    <m/>
  </r>
  <r>
    <x v="13"/>
    <x v="53"/>
    <s v="יערה סולמני"/>
    <s v="קליניקה"/>
    <s v="יזם אחד"/>
    <n v="110000"/>
    <n v="50000"/>
    <n v="0.45454545454545453"/>
    <m/>
    <x v="3"/>
    <n v="6"/>
    <n v="7"/>
    <n v="6"/>
    <n v="8"/>
    <n v="2"/>
    <n v="18"/>
    <n v="0"/>
    <n v="0"/>
    <n v="106"/>
    <n v="12"/>
    <s v="אחר"/>
    <n v="5"/>
    <n v="10"/>
    <n v="10"/>
    <n v="10"/>
    <n v="5"/>
    <n v="4"/>
    <n v="39"/>
    <x v="152"/>
    <s v="השקעה בלבד"/>
  </r>
  <r>
    <x v="13"/>
    <x v="69"/>
    <s v="יסמין רז"/>
    <s v="בית ספר לעיצוב תכשיטים"/>
    <s v="יזם אחד"/>
    <n v="200000"/>
    <n v="100000"/>
    <n v="0.5"/>
    <m/>
    <x v="3"/>
    <n v="6"/>
    <n v="8"/>
    <n v="6"/>
    <n v="8"/>
    <n v="2"/>
    <n v="18"/>
    <n v="1"/>
    <n v="5"/>
    <n v="176"/>
    <n v="8"/>
    <s v="אחר"/>
    <n v="5"/>
    <n v="10"/>
    <n v="2"/>
    <n v="5"/>
    <n v="10"/>
    <n v="10"/>
    <n v="37"/>
    <x v="153"/>
    <s v="השקעה בלבד"/>
  </r>
  <r>
    <x v="13"/>
    <x v="23"/>
    <s v="מיצר מושב אגש&quot;ח"/>
    <s v="תכנון מתחם לולים הבקשה לא יכולה לעבור סף "/>
    <s v="אגודה"/>
    <n v="157500"/>
    <n v="157500"/>
    <n v="1"/>
    <m/>
    <x v="3"/>
    <n v="6"/>
    <n v="4"/>
    <n v="4"/>
    <n v="14"/>
    <n v="2"/>
    <n v="18"/>
    <n v="0"/>
    <n v="0"/>
    <n v="55"/>
    <n v="16"/>
    <s v="סמוך"/>
    <n v="10"/>
    <n v="10"/>
    <n v="0"/>
    <n v="0"/>
    <n v="0"/>
    <n v="0"/>
    <n v="10"/>
    <x v="154"/>
    <m/>
  </r>
  <r>
    <x v="13"/>
    <x v="93"/>
    <s v="ניר גת"/>
    <s v="מלוניות גבעת יואב"/>
    <s v="יזם אחד"/>
    <n v="2600000"/>
    <n v="200000"/>
    <n v="7.6923076923076927E-2"/>
    <m/>
    <x v="3"/>
    <n v="6"/>
    <n v="8"/>
    <n v="6"/>
    <n v="8"/>
    <n v="2"/>
    <n v="18"/>
    <n v="4"/>
    <n v="10"/>
    <n v="209"/>
    <n v="4"/>
    <s v="אחר"/>
    <n v="5"/>
    <n v="10"/>
    <n v="10"/>
    <n v="5"/>
    <n v="5"/>
    <n v="4"/>
    <n v="34"/>
    <x v="155"/>
    <s v="השקעה בלבד"/>
  </r>
  <r>
    <x v="13"/>
    <x v="93"/>
    <s v="בן צבי יותם חסר היתר בניה בהגשה"/>
    <s v="תיירות ואירוח עין התאנה"/>
    <s v="יזם אחד"/>
    <n v="965000"/>
    <n v="200000"/>
    <n v="0.20725388601036268"/>
    <m/>
    <x v="3"/>
    <n v="6"/>
    <n v="8"/>
    <n v="6"/>
    <n v="8"/>
    <n v="2"/>
    <n v="18"/>
    <n v="5"/>
    <n v="15"/>
    <n v="209"/>
    <n v="4"/>
    <s v="אחר"/>
    <n v="5"/>
    <n v="10"/>
    <n v="2"/>
    <n v="5"/>
    <n v="5"/>
    <n v="2"/>
    <n v="24"/>
    <x v="156"/>
    <s v="השקעה בלבד"/>
  </r>
  <r>
    <x v="9"/>
    <x v="44"/>
    <s v="אלון בראל"/>
    <s v="חוות סוסים  "/>
    <s v="יזם אחד"/>
    <n v="200000"/>
    <n v="100000"/>
    <n v="0.5"/>
    <m/>
    <x v="2"/>
    <n v="5"/>
    <n v="6"/>
    <n v="5"/>
    <n v="12"/>
    <n v="5"/>
    <n v="12"/>
    <n v="2"/>
    <n v="5"/>
    <n v="78"/>
    <n v="16"/>
    <s v="אחר"/>
    <n v="5"/>
    <n v="6"/>
    <n v="6"/>
    <n v="4"/>
    <n v="5"/>
    <n v="6"/>
    <n v="27"/>
    <x v="157"/>
    <s v="השקעה בלבד"/>
  </r>
  <r>
    <x v="13"/>
    <x v="76"/>
    <s v="אבי כנען קיבל 80 אלף ₪ בעבר"/>
    <s v="תיירות ואירוח"/>
    <s v="יזם אחד"/>
    <n v="425000"/>
    <n v="200000"/>
    <n v="0.47058823529411764"/>
    <m/>
    <x v="3"/>
    <n v="6"/>
    <n v="7"/>
    <n v="6"/>
    <n v="8"/>
    <n v="2"/>
    <n v="18"/>
    <n v="2"/>
    <n v="5"/>
    <n v="283"/>
    <n v="4"/>
    <s v="אחר"/>
    <n v="5"/>
    <n v="10"/>
    <n v="10"/>
    <n v="2"/>
    <n v="10"/>
    <n v="10"/>
    <n v="42"/>
    <x v="157"/>
    <s v="השקעה בלבד"/>
  </r>
  <r>
    <x v="13"/>
    <x v="53"/>
    <s v="רפאלה לופז"/>
    <s v="משק לופז ביצים"/>
    <s v="יזם אחד"/>
    <n v="600000"/>
    <n v="200000"/>
    <n v="0.33333333333333331"/>
    <m/>
    <x v="3"/>
    <n v="6"/>
    <n v="7"/>
    <n v="6"/>
    <n v="8"/>
    <n v="2"/>
    <n v="18"/>
    <n v="0"/>
    <n v="0"/>
    <n v="106"/>
    <n v="12"/>
    <s v="אחר"/>
    <n v="5"/>
    <n v="10"/>
    <n v="10"/>
    <n v="5"/>
    <n v="5"/>
    <n v="5"/>
    <n v="35"/>
    <x v="158"/>
    <s v="הון חוזר בלבד"/>
  </r>
  <r>
    <x v="10"/>
    <x v="99"/>
    <s v="רפי אשכנזי"/>
    <s v="יצור ומכירת גלידה"/>
    <s v="יזם אחד"/>
    <n v="435000"/>
    <n v="200000"/>
    <n v="0.45977011494252873"/>
    <m/>
    <x v="3"/>
    <n v="6"/>
    <n v="7"/>
    <n v="6"/>
    <n v="8"/>
    <n v="2"/>
    <n v="18"/>
    <n v="3"/>
    <n v="10"/>
    <n v="130"/>
    <n v="12"/>
    <s v="אחר"/>
    <n v="5"/>
    <n v="3"/>
    <n v="5"/>
    <n v="0"/>
    <n v="5"/>
    <n v="2"/>
    <n v="15"/>
    <x v="159"/>
    <s v="השקעה בלבד"/>
  </r>
  <r>
    <x v="7"/>
    <x v="60"/>
    <s v="בלוך איזי ואתי"/>
    <s v="תיירות"/>
    <s v="יזם אחד"/>
    <n v="655000"/>
    <n v="200000"/>
    <n v="0.30534351145038169"/>
    <n v="200000"/>
    <x v="1"/>
    <n v="7"/>
    <n v="7"/>
    <n v="7"/>
    <n v="4"/>
    <n v="2"/>
    <n v="18"/>
    <n v="0"/>
    <n v="0"/>
    <n v="200"/>
    <n v="8"/>
    <s v="סמוך"/>
    <n v="10"/>
    <n v="10"/>
    <n v="4"/>
    <n v="6"/>
    <n v="10"/>
    <n v="8"/>
    <n v="38"/>
    <x v="160"/>
    <s v="השקעה בלבד"/>
  </r>
  <r>
    <x v="13"/>
    <x v="100"/>
    <s v="דורון שמיר"/>
    <s v="תוכנה"/>
    <s v="יזם אחד"/>
    <n v="200000"/>
    <n v="100000"/>
    <n v="0.5"/>
    <m/>
    <x v="3"/>
    <n v="6"/>
    <n v="7"/>
    <n v="6"/>
    <n v="8"/>
    <n v="2"/>
    <n v="18"/>
    <n v="3"/>
    <n v="10"/>
    <n v="240"/>
    <n v="4"/>
    <s v="צמוד"/>
    <n v="20"/>
    <n v="0"/>
    <n v="0"/>
    <n v="0"/>
    <n v="0"/>
    <n v="0"/>
    <n v="0"/>
    <x v="161"/>
    <m/>
  </r>
  <r>
    <x v="13"/>
    <x v="69"/>
    <s v="נוגה ורועי שינברג"/>
    <s v="תיירות וטיפול"/>
    <s v="יזם אחד"/>
    <n v="500000"/>
    <n v="200000"/>
    <n v="0.4"/>
    <m/>
    <x v="3"/>
    <n v="6"/>
    <n v="8"/>
    <n v="6"/>
    <n v="8"/>
    <n v="2"/>
    <n v="18"/>
    <n v="2"/>
    <n v="5"/>
    <n v="176"/>
    <n v="8"/>
    <s v="אחר"/>
    <n v="5"/>
    <n v="10"/>
    <n v="8"/>
    <n v="5"/>
    <n v="5"/>
    <n v="2"/>
    <n v="30"/>
    <x v="161"/>
    <m/>
  </r>
  <r>
    <x v="7"/>
    <x v="80"/>
    <s v="אלון יואב"/>
    <s v="חקלאות"/>
    <s v="יזם אחד"/>
    <n v="782212"/>
    <n v="160656"/>
    <n v="0.2053867749408089"/>
    <n v="160656"/>
    <x v="1"/>
    <n v="7"/>
    <n v="8"/>
    <n v="7"/>
    <n v="4"/>
    <n v="2"/>
    <n v="18"/>
    <n v="0"/>
    <n v="0"/>
    <n v="180"/>
    <n v="8"/>
    <s v="סמוך"/>
    <n v="10"/>
    <n v="10"/>
    <n v="10"/>
    <n v="4"/>
    <n v="6"/>
    <n v="6"/>
    <n v="36"/>
    <x v="162"/>
    <s v="הון חוזר בלבד"/>
  </r>
  <r>
    <x v="18"/>
    <x v="101"/>
    <s v="אגש&quot;ח קיבוץ אילון"/>
    <s v="שיקום מתחם תעסוקה"/>
    <s v="אגודה"/>
    <n v="493464"/>
    <n v="246732"/>
    <n v="0.5"/>
    <m/>
    <x v="3"/>
    <n v="6"/>
    <n v="8"/>
    <n v="6"/>
    <n v="8"/>
    <n v="3"/>
    <n v="16"/>
    <n v="0"/>
    <n v="0"/>
    <n v="389"/>
    <n v="4"/>
    <s v="סמוך"/>
    <n v="10"/>
    <n v="10"/>
    <n v="10"/>
    <n v="5"/>
    <n v="10"/>
    <n v="6"/>
    <n v="41"/>
    <x v="162"/>
    <s v="השקעה בלבד"/>
  </r>
  <r>
    <x v="14"/>
    <x v="102"/>
    <s v="טלר תרצה"/>
    <s v="תיירות"/>
    <s v="יזם אחד"/>
    <n v="275000"/>
    <n v="137500"/>
    <n v="0.5"/>
    <n v="0"/>
    <x v="1"/>
    <n v="6"/>
    <n v="2"/>
    <n v="2"/>
    <n v="18"/>
    <n v="3"/>
    <n v="16"/>
    <n v="0"/>
    <n v="0"/>
    <n v="0"/>
    <n v="0"/>
    <s v="חדש"/>
    <n v="20"/>
    <n v="2"/>
    <n v="0"/>
    <n v="2"/>
    <n v="5"/>
    <n v="2"/>
    <n v="11"/>
    <x v="162"/>
    <s v="השקעה בלבד"/>
  </r>
  <r>
    <x v="7"/>
    <x v="80"/>
    <s v="זהר סער ורעות"/>
    <s v="חקלאות"/>
    <s v="יזם אחד"/>
    <n v="459000"/>
    <n v="200000"/>
    <n v="0.4357298474945534"/>
    <n v="75788"/>
    <x v="1"/>
    <n v="7"/>
    <n v="8"/>
    <n v="7"/>
    <n v="4"/>
    <n v="2"/>
    <n v="18"/>
    <n v="0"/>
    <n v="0"/>
    <n v="180"/>
    <n v="8"/>
    <s v="סמוך"/>
    <n v="10"/>
    <n v="8"/>
    <n v="8"/>
    <n v="4"/>
    <n v="8"/>
    <n v="6"/>
    <n v="34"/>
    <x v="163"/>
    <s v="הון חוזר בלבד"/>
  </r>
  <r>
    <x v="13"/>
    <x v="103"/>
    <s v="אסף בורן ישראל בן הרוש"/>
    <s v="פורטל תיירות"/>
    <s v="יזם אחד"/>
    <n v="210000"/>
    <n v="99000"/>
    <n v="0.47142857142857142"/>
    <m/>
    <x v="3"/>
    <n v="6"/>
    <n v="7"/>
    <n v="6"/>
    <n v="8"/>
    <n v="2"/>
    <n v="18"/>
    <n v="4"/>
    <n v="10"/>
    <n v="193"/>
    <n v="8"/>
    <s v="סמוך"/>
    <n v="10"/>
    <n v="0"/>
    <n v="5"/>
    <n v="0"/>
    <n v="0"/>
    <n v="0"/>
    <n v="5"/>
    <x v="164"/>
    <m/>
  </r>
  <r>
    <x v="16"/>
    <x v="104"/>
    <s v="בני דקלים- שוורץ דוד"/>
    <s v="שירותים"/>
    <s v="אגודה"/>
    <n v="3800000"/>
    <n v="500000"/>
    <n v="0.13157894736842105"/>
    <n v="0"/>
    <x v="1"/>
    <n v="6"/>
    <n v="3"/>
    <n v="3"/>
    <n v="16"/>
    <n v="4"/>
    <n v="14"/>
    <n v="0"/>
    <n v="0"/>
    <n v="0"/>
    <n v="0"/>
    <s v="חדש"/>
    <n v="20"/>
    <n v="2"/>
    <n v="0"/>
    <n v="5"/>
    <n v="5"/>
    <n v="2"/>
    <n v="14"/>
    <x v="165"/>
    <s v="השקעה בלבד"/>
  </r>
  <r>
    <x v="2"/>
    <x v="2"/>
    <s v="הלוי רוני ותום אלקלעי"/>
    <s v="שירותים"/>
    <m/>
    <n v="225000"/>
    <n v="200000"/>
    <n v="0.88888888888888884"/>
    <n v="0"/>
    <x v="1"/>
    <n v="6"/>
    <n v="3"/>
    <n v="3"/>
    <n v="16"/>
    <n v="2"/>
    <n v="18"/>
    <n v="0"/>
    <n v="0"/>
    <n v="0"/>
    <n v="0"/>
    <s v="חדש"/>
    <n v="20"/>
    <m/>
    <m/>
    <m/>
    <m/>
    <m/>
    <n v="0"/>
    <x v="166"/>
    <m/>
  </r>
  <r>
    <x v="2"/>
    <x v="2"/>
    <s v="שר שלום בועז"/>
    <s v="תיירות"/>
    <s v="יזם אחד"/>
    <n v="409500"/>
    <n v="261500"/>
    <n v="0.63858363858363854"/>
    <n v="0"/>
    <x v="1"/>
    <n v="6"/>
    <n v="3"/>
    <n v="3"/>
    <n v="16"/>
    <n v="2"/>
    <n v="18"/>
    <n v="0"/>
    <n v="0"/>
    <n v="0"/>
    <n v="0"/>
    <s v="חדש"/>
    <n v="20"/>
    <m/>
    <m/>
    <m/>
    <m/>
    <m/>
    <n v="0"/>
    <x v="166"/>
    <m/>
  </r>
  <r>
    <x v="14"/>
    <x v="22"/>
    <s v="ירוסלביץ' אלישבע"/>
    <s v="חקלאות"/>
    <s v="יזם אחד"/>
    <n v="661000"/>
    <n v="198450"/>
    <n v="0.3002269288956127"/>
    <n v="0"/>
    <x v="1"/>
    <n v="6"/>
    <n v="2"/>
    <n v="2"/>
    <n v="18"/>
    <n v="3"/>
    <n v="16"/>
    <n v="0"/>
    <n v="0"/>
    <n v="0"/>
    <n v="0"/>
    <s v="חדש"/>
    <n v="20"/>
    <m/>
    <m/>
    <m/>
    <m/>
    <m/>
    <n v="0"/>
    <x v="167"/>
    <m/>
  </r>
  <r>
    <x v="14"/>
    <x v="102"/>
    <s v="גת אמיר"/>
    <s v="תיירות"/>
    <s v="יזם אחד"/>
    <n v="333380"/>
    <n v="100000"/>
    <n v="0.29995800587917693"/>
    <n v="0"/>
    <x v="1"/>
    <n v="6"/>
    <n v="2"/>
    <n v="2"/>
    <n v="18"/>
    <n v="3"/>
    <n v="16"/>
    <n v="0"/>
    <n v="0"/>
    <n v="0"/>
    <n v="0"/>
    <s v="חדש"/>
    <n v="20"/>
    <m/>
    <m/>
    <m/>
    <m/>
    <m/>
    <n v="0"/>
    <x v="167"/>
    <m/>
  </r>
  <r>
    <x v="14"/>
    <x v="102"/>
    <s v="חלוצית 4"/>
    <s v="חקלאות"/>
    <s v="אגודה"/>
    <n v="1100000"/>
    <n v="550000"/>
    <n v="0.5"/>
    <n v="0"/>
    <x v="1"/>
    <n v="6"/>
    <n v="2"/>
    <n v="2"/>
    <n v="18"/>
    <n v="3"/>
    <n v="16"/>
    <n v="0"/>
    <n v="0"/>
    <n v="0"/>
    <n v="0"/>
    <s v="חדש"/>
    <n v="20"/>
    <m/>
    <m/>
    <m/>
    <m/>
    <m/>
    <n v="0"/>
    <x v="167"/>
    <m/>
  </r>
  <r>
    <x v="14"/>
    <x v="22"/>
    <s v="בני נצרים"/>
    <s v="שירותים"/>
    <m/>
    <n v="142833"/>
    <n v="1288549"/>
    <n v="9.0213676111262799"/>
    <n v="0"/>
    <x v="1"/>
    <n v="6"/>
    <n v="2"/>
    <n v="2"/>
    <n v="18"/>
    <n v="3"/>
    <n v="16"/>
    <n v="0"/>
    <n v="0"/>
    <n v="0"/>
    <n v="0"/>
    <s v="חדש"/>
    <n v="20"/>
    <m/>
    <m/>
    <m/>
    <m/>
    <m/>
    <n v="0"/>
    <x v="167"/>
    <m/>
  </r>
  <r>
    <x v="26"/>
    <x v="105"/>
    <s v="אגש&quot;ח כרם בן זמרה"/>
    <s v="מרכז עסקים אין תכנית עסקית פגורמה"/>
    <s v="אגודה"/>
    <n v="1916888"/>
    <n v="500000"/>
    <n v="0.26083944393203984"/>
    <m/>
    <x v="3"/>
    <n v="5"/>
    <n v="7"/>
    <n v="5"/>
    <n v="12"/>
    <n v="3"/>
    <n v="16"/>
    <n v="0"/>
    <n v="0"/>
    <n v="100"/>
    <n v="16"/>
    <s v="סמוך"/>
    <n v="10"/>
    <n v="0"/>
    <n v="0"/>
    <n v="0"/>
    <n v="0"/>
    <n v="0"/>
    <n v="0"/>
    <x v="167"/>
    <m/>
  </r>
  <r>
    <x v="13"/>
    <x v="53"/>
    <s v="ירון נאמן"/>
    <s v="ביטוח"/>
    <s v="יזם אחד"/>
    <n v="230000"/>
    <n v="115000"/>
    <n v="0.5"/>
    <m/>
    <x v="3"/>
    <n v="6"/>
    <n v="7"/>
    <n v="6"/>
    <n v="8"/>
    <n v="2"/>
    <n v="18"/>
    <n v="4"/>
    <n v="10"/>
    <n v="106"/>
    <n v="12"/>
    <s v="אחר"/>
    <n v="5"/>
    <n v="0"/>
    <n v="0"/>
    <n v="0"/>
    <n v="0"/>
    <n v="0"/>
    <n v="0"/>
    <x v="168"/>
    <m/>
  </r>
  <r>
    <x v="13"/>
    <x v="106"/>
    <s v="אלון לזרוביץ "/>
    <s v="בית מלכא ומרכז מבקרים אוכפים"/>
    <s v="יזם אחד"/>
    <n v="94800"/>
    <n v="47400"/>
    <n v="0.5"/>
    <m/>
    <x v="3"/>
    <n v="6"/>
    <n v="7"/>
    <n v="6"/>
    <n v="8"/>
    <n v="2"/>
    <n v="18"/>
    <n v="2"/>
    <n v="5"/>
    <n v="139"/>
    <n v="12"/>
    <s v="סמוך"/>
    <n v="10"/>
    <n v="0"/>
    <n v="0"/>
    <n v="0"/>
    <n v="0"/>
    <n v="0"/>
    <n v="0"/>
    <x v="168"/>
    <m/>
  </r>
  <r>
    <x v="13"/>
    <x v="106"/>
    <s v="ליראון ברעם  ה"/>
    <s v="שמלות כלה"/>
    <s v="יזם אחד"/>
    <n v="121000"/>
    <n v="60500"/>
    <n v="0.5"/>
    <m/>
    <x v="3"/>
    <n v="6"/>
    <n v="7"/>
    <n v="6"/>
    <n v="8"/>
    <n v="2"/>
    <n v="18"/>
    <n v="2"/>
    <n v="5"/>
    <n v="139"/>
    <n v="12"/>
    <s v="סמוך"/>
    <n v="10"/>
    <n v="0"/>
    <n v="0"/>
    <n v="0"/>
    <n v="0"/>
    <n v="0"/>
    <n v="0"/>
    <x v="168"/>
    <m/>
  </r>
  <r>
    <x v="13"/>
    <x v="106"/>
    <s v="דיקלה זיסמן"/>
    <s v="מרכז ליקוט"/>
    <s v="יזם אחד"/>
    <n v="0"/>
    <n v="0"/>
    <n v="0"/>
    <m/>
    <x v="3"/>
    <n v="6"/>
    <n v="7"/>
    <n v="6"/>
    <n v="8"/>
    <n v="2"/>
    <n v="18"/>
    <n v="1"/>
    <n v="5"/>
    <n v="139"/>
    <n v="12"/>
    <s v="סמוך"/>
    <n v="10"/>
    <n v="0"/>
    <n v="0"/>
    <n v="0"/>
    <n v="0"/>
    <n v="0"/>
    <n v="0"/>
    <x v="168"/>
    <m/>
  </r>
  <r>
    <x v="13"/>
    <x v="107"/>
    <s v="אמיר אריה חסר חשבון בנק"/>
    <s v="מסעדנות"/>
    <s v="יזם אחד"/>
    <n v="350000"/>
    <n v="175000"/>
    <n v="0.5"/>
    <m/>
    <x v="3"/>
    <n v="6"/>
    <n v="8"/>
    <n v="6"/>
    <n v="8"/>
    <n v="2"/>
    <n v="18"/>
    <n v="1"/>
    <n v="5"/>
    <n v="72"/>
    <n v="16"/>
    <s v="אחר"/>
    <n v="5"/>
    <n v="0"/>
    <n v="0"/>
    <n v="0"/>
    <n v="0"/>
    <n v="0"/>
    <n v="0"/>
    <x v="169"/>
    <m/>
  </r>
  <r>
    <x v="13"/>
    <x v="20"/>
    <s v="תומר אופטיק בע&quot;ע בקניון נחמיה ק&quot;ש"/>
    <s v="אופטיקה"/>
    <s v="יזם אחד"/>
    <n v="161000"/>
    <n v="75000"/>
    <n v="0.46583850931677018"/>
    <m/>
    <x v="3"/>
    <n v="6"/>
    <n v="4"/>
    <n v="4"/>
    <n v="14"/>
    <n v="2"/>
    <n v="18"/>
    <n v="0"/>
    <n v="0"/>
    <n v="189"/>
    <n v="8"/>
    <s v="סמוך"/>
    <n v="10"/>
    <n v="0"/>
    <n v="0"/>
    <n v="0"/>
    <n v="0"/>
    <n v="0"/>
    <n v="0"/>
    <x v="170"/>
    <m/>
  </r>
  <r>
    <x v="13"/>
    <x v="82"/>
    <s v="אמנון מזרחי קיבל 159.4 אלף בעבר"/>
    <s v="מסיק נטורל"/>
    <s v="יזם אחד"/>
    <n v="500000"/>
    <n v="200000"/>
    <n v="0.4"/>
    <m/>
    <x v="3"/>
    <n v="6"/>
    <n v="6"/>
    <n v="6"/>
    <n v="8"/>
    <n v="2"/>
    <n v="18"/>
    <n v="5"/>
    <n v="15"/>
    <n v="353"/>
    <n v="4"/>
    <s v="אחר"/>
    <n v="5"/>
    <n v="0"/>
    <n v="0"/>
    <n v="0"/>
    <n v="0"/>
    <n v="0"/>
    <n v="0"/>
    <x v="170"/>
    <m/>
  </r>
  <r>
    <x v="13"/>
    <x v="20"/>
    <s v="דגני וכן צוריה_x000a_השותפיים לא החזירו חוב"/>
    <s v="גידול פרחים"/>
    <s v="יזם אחד"/>
    <n v="404000"/>
    <n v="200000"/>
    <n v="0.49504950495049505"/>
    <m/>
    <x v="3"/>
    <n v="6"/>
    <n v="4"/>
    <n v="4"/>
    <n v="14"/>
    <n v="2"/>
    <n v="18"/>
    <n v="0"/>
    <n v="0"/>
    <n v="189"/>
    <n v="8"/>
    <s v="סמוך"/>
    <n v="10"/>
    <n v="0"/>
    <n v="0"/>
    <n v="0"/>
    <n v="0"/>
    <n v="0"/>
    <n v="0"/>
    <x v="170"/>
    <m/>
  </r>
  <r>
    <x v="13"/>
    <x v="45"/>
    <s v="צביקה מרום"/>
    <s v="שרותי רישוי והעמסה קיבל בעבר 66.8 אלף ₪"/>
    <s v="יזם אחד"/>
    <n v="460000"/>
    <n v="200000"/>
    <n v="0.43478260869565216"/>
    <m/>
    <x v="3"/>
    <n v="6"/>
    <n v="8"/>
    <n v="6"/>
    <n v="8"/>
    <n v="2"/>
    <n v="18"/>
    <n v="3"/>
    <n v="10"/>
    <n v="153"/>
    <n v="8"/>
    <s v="אחר"/>
    <n v="5"/>
    <n v="0"/>
    <n v="0"/>
    <n v="0"/>
    <n v="0"/>
    <n v="0"/>
    <n v="0"/>
    <x v="171"/>
    <m/>
  </r>
  <r>
    <x v="13"/>
    <x v="108"/>
    <s v="מיכל גולדנברג שיפוץ בית לא עומדת בכללים"/>
    <s v="אמנות הריפוי והנפש"/>
    <s v="יזם אחד"/>
    <n v="200000"/>
    <n v="100000"/>
    <n v="0.5"/>
    <m/>
    <x v="3"/>
    <n v="6"/>
    <n v="3"/>
    <n v="3"/>
    <n v="16"/>
    <n v="2"/>
    <n v="18"/>
    <n v="0"/>
    <n v="0"/>
    <n v="262"/>
    <n v="4"/>
    <s v="סמוך"/>
    <n v="10"/>
    <n v="0"/>
    <n v="0"/>
    <n v="0"/>
    <n v="0"/>
    <n v="0"/>
    <n v="0"/>
    <x v="172"/>
    <m/>
  </r>
  <r>
    <x v="23"/>
    <x v="109"/>
    <s v="קבוץ שדה אליהו תיק לא גמור"/>
    <s v="מרכז מבקרים תכנון"/>
    <m/>
    <n v="260000"/>
    <n v="115000"/>
    <n v="0.44230769230769229"/>
    <m/>
    <x v="3"/>
    <n v="5"/>
    <n v="3"/>
    <n v="3"/>
    <n v="16"/>
    <n v="3"/>
    <n v="16"/>
    <m/>
    <n v="0"/>
    <n v="326"/>
    <n v="4"/>
    <s v="סמוך"/>
    <n v="10"/>
    <n v="5"/>
    <n v="0"/>
    <n v="0"/>
    <n v="0"/>
    <n v="0"/>
    <n v="5"/>
    <x v="172"/>
    <m/>
  </r>
  <r>
    <x v="13"/>
    <x v="110"/>
    <s v="רונית ויגאל אוחנה תיק לא גמור"/>
    <s v="סרטים"/>
    <s v="יזם אחד"/>
    <n v="199200"/>
    <n v="199200"/>
    <n v="1"/>
    <m/>
    <x v="3"/>
    <n v="6"/>
    <n v="7"/>
    <n v="6"/>
    <n v="8"/>
    <n v="2"/>
    <n v="18"/>
    <n v="0"/>
    <n v="0"/>
    <n v="141"/>
    <n v="12"/>
    <s v="סמוך"/>
    <n v="10"/>
    <n v="0"/>
    <n v="0"/>
    <n v="0"/>
    <n v="0"/>
    <n v="0"/>
    <n v="0"/>
    <x v="172"/>
    <m/>
  </r>
  <r>
    <x v="20"/>
    <x v="111"/>
    <s v="ניתאי חבשוש אין אישור זכיות"/>
    <s v="פורטל עסקים"/>
    <s v="יזם אחד"/>
    <n v="400000"/>
    <n v="200000"/>
    <n v="0.5"/>
    <m/>
    <x v="3"/>
    <n v="6"/>
    <n v="5"/>
    <n v="5"/>
    <n v="12"/>
    <n v="3"/>
    <n v="16"/>
    <n v="0"/>
    <n v="0"/>
    <n v="282"/>
    <n v="4"/>
    <s v="סמוך"/>
    <n v="10"/>
    <n v="0"/>
    <n v="0"/>
    <n v="10"/>
    <n v="0"/>
    <n v="0"/>
    <n v="10"/>
    <x v="173"/>
    <m/>
  </r>
  <r>
    <x v="8"/>
    <x v="112"/>
    <s v="גלמן חיה/עתניאל"/>
    <s v="תיירות"/>
    <s v="אגודה"/>
    <n v="1169659"/>
    <n v="500000"/>
    <n v="0.42747501622267686"/>
    <n v="0"/>
    <x v="1"/>
    <n v="4"/>
    <n v="3"/>
    <n v="3"/>
    <n v="16"/>
    <n v="3"/>
    <n v="16"/>
    <n v="0"/>
    <n v="0"/>
    <n v="0"/>
    <n v="0"/>
    <s v="מאוים"/>
    <n v="15"/>
    <m/>
    <m/>
    <m/>
    <m/>
    <m/>
    <n v="0"/>
    <x v="174"/>
    <m/>
  </r>
  <r>
    <x v="25"/>
    <x v="113"/>
    <s v="גד אלוני"/>
    <s v="שיווק איטרנט"/>
    <s v="יזם אחד"/>
    <n v="550000"/>
    <n v="200000"/>
    <n v="0.36363636363636365"/>
    <m/>
    <x v="3"/>
    <n v="7"/>
    <n v="8"/>
    <n v="7"/>
    <n v="4"/>
    <n v="3"/>
    <n v="16"/>
    <n v="2"/>
    <n v="5"/>
    <n v="100"/>
    <n v="16"/>
    <s v="אחר"/>
    <n v="5"/>
    <n v="0"/>
    <n v="0"/>
    <n v="0"/>
    <n v="0"/>
    <n v="0"/>
    <n v="0"/>
    <x v="175"/>
    <m/>
  </r>
  <r>
    <x v="8"/>
    <x v="71"/>
    <s v="חוות מור-מור אביעד"/>
    <s v="תיירות"/>
    <s v="יזם אחד"/>
    <n v="531588"/>
    <n v="199900"/>
    <n v="0.37604310104818017"/>
    <n v="0"/>
    <x v="1"/>
    <n v="4"/>
    <n v="6"/>
    <n v="4"/>
    <n v="14"/>
    <n v="3"/>
    <n v="16"/>
    <n v="0"/>
    <n v="0"/>
    <n v="0"/>
    <n v="0"/>
    <s v="מאוים"/>
    <n v="15"/>
    <m/>
    <m/>
    <m/>
    <m/>
    <m/>
    <n v="0"/>
    <x v="176"/>
    <m/>
  </r>
  <r>
    <x v="18"/>
    <x v="101"/>
    <s v="עוזי מאור"/>
    <s v="הדרכת הורים"/>
    <s v="יזם אחד"/>
    <n v="105000"/>
    <n v="50000"/>
    <n v="0.47619047619047616"/>
    <m/>
    <x v="3"/>
    <n v="6"/>
    <n v="8"/>
    <n v="6"/>
    <n v="8"/>
    <n v="3"/>
    <n v="16"/>
    <n v="0"/>
    <n v="0"/>
    <n v="389"/>
    <n v="4"/>
    <s v="סמוך"/>
    <n v="10"/>
    <n v="5"/>
    <n v="3"/>
    <n v="5"/>
    <n v="0"/>
    <n v="0"/>
    <n v="13"/>
    <x v="177"/>
    <m/>
  </r>
  <r>
    <x v="6"/>
    <x v="114"/>
    <s v="אלון פנינה"/>
    <s v="תעשיה"/>
    <s v="יזם אחד"/>
    <n v="450000"/>
    <n v="200000"/>
    <n v="0.44444444444444442"/>
    <n v="0"/>
    <x v="1"/>
    <n v="5"/>
    <n v="7"/>
    <n v="5"/>
    <n v="12"/>
    <n v="1"/>
    <n v="20"/>
    <n v="0"/>
    <n v="0"/>
    <n v="0"/>
    <n v="0"/>
    <s v="סמוך"/>
    <n v="10"/>
    <m/>
    <m/>
    <m/>
    <m/>
    <m/>
    <n v="0"/>
    <x v="178"/>
    <m/>
  </r>
  <r>
    <x v="16"/>
    <x v="115"/>
    <s v="אגודת כרמי קטיף"/>
    <s v="תיירות"/>
    <s v="אגודה"/>
    <n v="1015000"/>
    <n v="500000"/>
    <n v="0.49261083743842365"/>
    <n v="0"/>
    <x v="1"/>
    <n v="6"/>
    <s v="_"/>
    <n v="6"/>
    <n v="8"/>
    <n v="4"/>
    <n v="14"/>
    <n v="0"/>
    <n v="0"/>
    <n v="0"/>
    <n v="0"/>
    <s v="חדש"/>
    <n v="20"/>
    <n v="0"/>
    <n v="0"/>
    <n v="0"/>
    <n v="0"/>
    <n v="0"/>
    <n v="0"/>
    <x v="179"/>
    <m/>
  </r>
  <r>
    <x v="16"/>
    <x v="115"/>
    <s v="מימון אמיר ונגה"/>
    <s v="תיירות"/>
    <s v="יזם אחד"/>
    <n v="400000"/>
    <n v="200000"/>
    <n v="0.5"/>
    <n v="0"/>
    <x v="1"/>
    <n v="6"/>
    <s v="_"/>
    <n v="6"/>
    <n v="8"/>
    <n v="4"/>
    <n v="14"/>
    <n v="0"/>
    <n v="0"/>
    <n v="0"/>
    <n v="0"/>
    <s v="חדש"/>
    <n v="20"/>
    <m/>
    <m/>
    <m/>
    <m/>
    <m/>
    <n v="0"/>
    <x v="179"/>
    <m/>
  </r>
  <r>
    <x v="16"/>
    <x v="115"/>
    <s v="אנסבכר אלעזר וצורית"/>
    <s v="תיירות"/>
    <s v="יזם אחד"/>
    <n v="955000"/>
    <n v="200000"/>
    <n v="0.20942408376963351"/>
    <n v="0"/>
    <x v="1"/>
    <n v="6"/>
    <s v="_"/>
    <n v="6"/>
    <n v="8"/>
    <n v="4"/>
    <n v="14"/>
    <n v="0"/>
    <n v="0"/>
    <n v="0"/>
    <n v="0"/>
    <s v="חדש"/>
    <n v="20"/>
    <m/>
    <m/>
    <m/>
    <m/>
    <m/>
    <n v="0"/>
    <x v="179"/>
    <m/>
  </r>
  <r>
    <x v="9"/>
    <x v="116"/>
    <s v="חן רון"/>
    <s v="גידול אננס"/>
    <s v="יזם אחד"/>
    <n v="400000"/>
    <n v="200000"/>
    <n v="0.5"/>
    <m/>
    <x v="2"/>
    <n v="5"/>
    <n v="9"/>
    <n v="5"/>
    <n v="12"/>
    <n v="5"/>
    <n v="12"/>
    <n v="0"/>
    <n v="0"/>
    <n v="106"/>
    <n v="12"/>
    <s v="אחר"/>
    <n v="5"/>
    <n v="0"/>
    <n v="0"/>
    <n v="0"/>
    <n v="0"/>
    <n v="0"/>
    <n v="0"/>
    <x v="180"/>
    <m/>
  </r>
  <r>
    <x v="2"/>
    <x v="117"/>
    <s v="אוסדון בני"/>
    <s v="תיירות"/>
    <s v="אגודה"/>
    <n v="2520000"/>
    <n v="500000"/>
    <n v="0.1984126984126984"/>
    <n v="0"/>
    <x v="1"/>
    <n v="6"/>
    <n v="4"/>
    <n v="4"/>
    <n v="14"/>
    <n v="2"/>
    <n v="18"/>
    <n v="0"/>
    <n v="0"/>
    <n v="0"/>
    <n v="0"/>
    <s v="אחר"/>
    <n v="5"/>
    <m/>
    <m/>
    <m/>
    <m/>
    <m/>
    <n v="0"/>
    <x v="181"/>
    <m/>
  </r>
  <r>
    <x v="27"/>
    <x v="118"/>
    <s v="נתיב העשרה"/>
    <s v="תיירות"/>
    <s v="אגודה"/>
    <n v="2871428"/>
    <n v="500000"/>
    <n v="0.17412938788644536"/>
    <n v="0"/>
    <x v="1"/>
    <n v="7"/>
    <n v="9"/>
    <n v="7"/>
    <n v="4"/>
    <n v="5"/>
    <n v="12"/>
    <n v="0"/>
    <n v="0"/>
    <n v="0"/>
    <n v="0"/>
    <s v="צמוד"/>
    <n v="20"/>
    <m/>
    <m/>
    <m/>
    <m/>
    <m/>
    <n v="0"/>
    <x v="182"/>
    <m/>
  </r>
  <r>
    <x v="14"/>
    <x v="62"/>
    <s v="פריגן- מיכאל חג'בי"/>
    <s v="שירותים"/>
    <s v="אגודה"/>
    <n v="170000"/>
    <n v="150000"/>
    <n v="0.88235294117647056"/>
    <n v="0"/>
    <x v="1"/>
    <n v="6"/>
    <n v="7"/>
    <n v="6"/>
    <n v="8"/>
    <n v="3"/>
    <n v="16"/>
    <n v="0"/>
    <n v="0"/>
    <n v="0"/>
    <n v="0"/>
    <s v="סמוך"/>
    <n v="10"/>
    <m/>
    <m/>
    <m/>
    <m/>
    <m/>
    <n v="0"/>
    <x v="183"/>
    <m/>
  </r>
  <r>
    <x v="7"/>
    <x v="80"/>
    <s v="ניב אורי ואתי"/>
    <s v="תעשיה"/>
    <s v="יזם אחד"/>
    <n v="400000"/>
    <n v="200000"/>
    <n v="0.5"/>
    <n v="0"/>
    <x v="1"/>
    <n v="7"/>
    <n v="8"/>
    <n v="7"/>
    <n v="4"/>
    <n v="2"/>
    <n v="18"/>
    <n v="0"/>
    <n v="0"/>
    <n v="0"/>
    <n v="0"/>
    <s v="סמוך"/>
    <n v="10"/>
    <m/>
    <m/>
    <m/>
    <m/>
    <m/>
    <n v="0"/>
    <x v="184"/>
    <m/>
  </r>
  <r>
    <x v="7"/>
    <x v="79"/>
    <s v="פריש זהר"/>
    <s v="חקלאות"/>
    <s v="יזם אחד"/>
    <n v="750540"/>
    <n v="200000"/>
    <n v="0.26647480480720548"/>
    <n v="0"/>
    <x v="1"/>
    <n v="7"/>
    <n v="8"/>
    <n v="7"/>
    <n v="4"/>
    <n v="2"/>
    <n v="18"/>
    <n v="0"/>
    <n v="0"/>
    <n v="0"/>
    <n v="0"/>
    <s v="סמוך"/>
    <n v="10"/>
    <m/>
    <m/>
    <m/>
    <m/>
    <m/>
    <n v="0"/>
    <x v="184"/>
    <m/>
  </r>
  <r>
    <x v="7"/>
    <x v="80"/>
    <s v="בן שמחון קובי"/>
    <s v="חקלאות"/>
    <s v="יזם אחד"/>
    <n v="639340"/>
    <n v="150000"/>
    <n v="0.23461694872837613"/>
    <n v="0"/>
    <x v="1"/>
    <n v="7"/>
    <n v="8"/>
    <n v="7"/>
    <n v="4"/>
    <n v="2"/>
    <n v="18"/>
    <n v="0"/>
    <n v="0"/>
    <n v="0"/>
    <n v="0"/>
    <s v="סמוך"/>
    <n v="10"/>
    <m/>
    <m/>
    <m/>
    <m/>
    <m/>
    <n v="0"/>
    <x v="184"/>
    <m/>
  </r>
  <r>
    <x v="7"/>
    <x v="60"/>
    <s v="סקר אלעד וטל"/>
    <s v="חקלאות"/>
    <s v="יזם אחד"/>
    <n v="400000"/>
    <n v="200000"/>
    <n v="0.5"/>
    <n v="0"/>
    <x v="1"/>
    <n v="7"/>
    <n v="7"/>
    <n v="7"/>
    <n v="4"/>
    <n v="2"/>
    <n v="18"/>
    <n v="0"/>
    <n v="0"/>
    <n v="0"/>
    <n v="0"/>
    <s v="סמוך"/>
    <n v="10"/>
    <m/>
    <m/>
    <m/>
    <m/>
    <m/>
    <n v="0"/>
    <x v="184"/>
    <m/>
  </r>
  <r>
    <x v="7"/>
    <x v="78"/>
    <s v="איתני יריב ושחר"/>
    <s v="תיירות"/>
    <s v="יזם אחד"/>
    <n v="743141"/>
    <n v="200000"/>
    <n v="0.26912793130778684"/>
    <n v="0"/>
    <x v="1"/>
    <n v="7"/>
    <n v="8"/>
    <n v="7"/>
    <n v="4"/>
    <n v="2"/>
    <n v="18"/>
    <n v="0"/>
    <n v="0"/>
    <n v="0"/>
    <n v="0"/>
    <s v="סמוך"/>
    <n v="10"/>
    <m/>
    <m/>
    <m/>
    <m/>
    <m/>
    <n v="0"/>
    <x v="184"/>
    <m/>
  </r>
  <r>
    <x v="7"/>
    <x v="79"/>
    <s v="לוריא בני"/>
    <s v="חקלאות"/>
    <s v="יזם אחד"/>
    <n v="430000"/>
    <n v="200000"/>
    <n v="0.46511627906976744"/>
    <n v="0"/>
    <x v="1"/>
    <n v="7"/>
    <n v="8"/>
    <n v="7"/>
    <n v="4"/>
    <n v="2"/>
    <n v="18"/>
    <m/>
    <n v="0"/>
    <m/>
    <n v="0"/>
    <s v="סמוך"/>
    <n v="10"/>
    <m/>
    <m/>
    <m/>
    <m/>
    <m/>
    <n v="0"/>
    <x v="184"/>
    <m/>
  </r>
  <r>
    <x v="21"/>
    <x v="119"/>
    <s v="רביד שאול"/>
    <s v="תיירות"/>
    <s v="יזם אחד"/>
    <n v="8800000"/>
    <n v="500000"/>
    <n v="5.6818181818181816E-2"/>
    <n v="0"/>
    <x v="1"/>
    <n v="7"/>
    <n v="7"/>
    <n v="7"/>
    <n v="4"/>
    <n v="3"/>
    <n v="16"/>
    <n v="0"/>
    <n v="0"/>
    <n v="0"/>
    <n v="0"/>
    <s v="אחר"/>
    <n v="5"/>
    <n v="0"/>
    <n v="0"/>
    <n v="0"/>
    <n v="0"/>
    <n v="0"/>
    <n v="0"/>
    <x v="185"/>
    <m/>
  </r>
  <r>
    <x v="28"/>
    <x v="120"/>
    <s v="קיבוץ דורות"/>
    <s v="תיירות"/>
    <s v="אגודה"/>
    <n v="500000"/>
    <n v="250000"/>
    <n v="0.5"/>
    <n v="0"/>
    <x v="1"/>
    <n v="7"/>
    <n v="7"/>
    <n v="7"/>
    <n v="4"/>
    <n v="4"/>
    <n v="14"/>
    <n v="0"/>
    <n v="0"/>
    <n v="0"/>
    <n v="0"/>
    <s v="אחר"/>
    <n v="5"/>
    <n v="0"/>
    <n v="0"/>
    <n v="0"/>
    <n v="0"/>
    <n v="0"/>
    <n v="0"/>
    <x v="186"/>
    <m/>
  </r>
  <r>
    <x v="27"/>
    <x v="121"/>
    <s v="פרופ' אבי לוי"/>
    <s v="תעשיה"/>
    <s v="יזם אחד"/>
    <n v="250000"/>
    <n v="200000"/>
    <n v="0.8"/>
    <n v="0"/>
    <x v="1"/>
    <n v="7"/>
    <e v="#N/A"/>
    <e v="#N/A"/>
    <e v="#N/A"/>
    <n v="5"/>
    <n v="12"/>
    <n v="0"/>
    <n v="0"/>
    <n v="0"/>
    <n v="0"/>
    <e v="#N/A"/>
    <e v="#N/A"/>
    <m/>
    <m/>
    <m/>
    <m/>
    <m/>
    <n v="0"/>
    <x v="187"/>
    <m/>
  </r>
  <r>
    <x v="27"/>
    <x v="122"/>
    <s v="מיכאל חג'בי"/>
    <s v="שירותים"/>
    <s v="יזם אחד"/>
    <n v="493000"/>
    <n v="443000"/>
    <n v="0.89858012170385393"/>
    <n v="0"/>
    <x v="1"/>
    <n v="7"/>
    <e v="#N/A"/>
    <e v="#N/A"/>
    <e v="#N/A"/>
    <n v="5"/>
    <n v="12"/>
    <n v="0"/>
    <n v="0"/>
    <n v="0"/>
    <n v="0"/>
    <e v="#N/A"/>
    <e v="#N/A"/>
    <m/>
    <m/>
    <m/>
    <m/>
    <m/>
    <n v="0"/>
    <x v="187"/>
    <m/>
  </r>
  <r>
    <x v="29"/>
    <x v="123"/>
    <s v="רודד יהורם"/>
    <s v="תיירות"/>
    <s v="יזם אחד"/>
    <n v="493262"/>
    <n v="200000"/>
    <n v="0.40546403331292497"/>
    <n v="135556"/>
    <x v="0"/>
    <e v="#N/A"/>
    <s v="_"/>
    <e v="#N/A"/>
    <e v="#N/A"/>
    <e v="#N/A"/>
    <e v="#N/A"/>
    <n v="10"/>
    <n v="20"/>
    <n v="2"/>
    <n v="20"/>
    <s v="אחר"/>
    <n v="5"/>
    <n v="10"/>
    <n v="10"/>
    <n v="2"/>
    <n v="10"/>
    <n v="10"/>
    <n v="42"/>
    <x v="187"/>
    <m/>
  </r>
  <r>
    <x v="13"/>
    <x v="100"/>
    <s v="אגם אגש&quot;ח"/>
    <s v="חינוך בלתי פורמלי"/>
    <s v="אגודה"/>
    <n v="600000"/>
    <n v="300000"/>
    <n v="0.5"/>
    <m/>
    <x v="3"/>
    <n v="6"/>
    <n v="7"/>
    <n v="6"/>
    <n v="8"/>
    <n v="2"/>
    <n v="18"/>
    <n v="10"/>
    <n v="20"/>
    <n v="240"/>
    <n v="4"/>
    <s v="צמוד"/>
    <n v="20"/>
    <n v="0"/>
    <n v="0"/>
    <n v="0"/>
    <n v="0"/>
    <n v="0"/>
    <n v="0"/>
    <x v="187"/>
    <m/>
  </r>
</pivotCacheRecords>
</file>

<file path=xl/pivotCache/pivotCacheRecords2.xml><?xml version="1.0" encoding="utf-8"?>
<pivotCacheRecords xmlns="http://schemas.openxmlformats.org/spreadsheetml/2006/main" xmlns:r="http://schemas.openxmlformats.org/officeDocument/2006/relationships" count="266">
  <r>
    <s v="בודדים"/>
    <s v="מצפה רמון"/>
    <s v="פלד אורן"/>
    <s v="חקלאות"/>
    <s v="יזם אחד"/>
    <n v="400000"/>
    <n v="200000"/>
    <n v="0.5"/>
    <n v="0"/>
    <x v="0"/>
    <e v="#N/A"/>
    <e v="#N/A"/>
    <x v="0"/>
    <e v="#N/A"/>
    <x v="0"/>
    <e v="#N/A"/>
    <m/>
    <n v="0"/>
    <m/>
    <n v="0"/>
    <e v="#N/A"/>
    <e v="#N/A"/>
    <m/>
    <m/>
    <m/>
    <m/>
    <m/>
    <n v="0"/>
    <e v="#N/A"/>
    <x v="0"/>
    <s v="תכנית עסקית מ- 2006 - לא זכאי"/>
    <n v="0"/>
    <n v="0"/>
    <m/>
    <m/>
  </r>
  <r>
    <s v="ירוחם"/>
    <s v="ירוחם"/>
    <s v="כרם ירוחם"/>
    <s v="חקלאות"/>
    <s v="יזם אחד"/>
    <n v="800000"/>
    <n v="141027"/>
    <n v="0.17628374999999999"/>
    <n v="0"/>
    <x v="0"/>
    <e v="#N/A"/>
    <e v="#N/A"/>
    <x v="0"/>
    <e v="#N/A"/>
    <x v="0"/>
    <e v="#N/A"/>
    <m/>
    <n v="0"/>
    <m/>
    <n v="0"/>
    <e v="#N/A"/>
    <e v="#N/A"/>
    <m/>
    <m/>
    <m/>
    <m/>
    <m/>
    <n v="0"/>
    <e v="#N/A"/>
    <x v="0"/>
    <s v="בתחום ירוחם ולכן לא קיבל"/>
    <m/>
    <m/>
    <m/>
    <m/>
  </r>
  <r>
    <s v="רמת נגב"/>
    <s v="באר מילכה"/>
    <s v="צ'רי שרון"/>
    <s v="חקלאות"/>
    <s v="יזם אחד"/>
    <n v="573000"/>
    <n v="200000"/>
    <n v="0.34904013961605584"/>
    <n v="94545"/>
    <x v="1"/>
    <n v="6"/>
    <n v="3"/>
    <x v="1"/>
    <n v="16"/>
    <x v="1"/>
    <n v="18"/>
    <n v="4"/>
    <n v="10"/>
    <n v="41"/>
    <n v="20"/>
    <s v="חדש"/>
    <n v="20"/>
    <n v="10"/>
    <n v="10"/>
    <n v="6"/>
    <n v="10"/>
    <n v="8"/>
    <n v="44"/>
    <n v="85.1"/>
    <x v="1"/>
    <s v="מהות: משק חקלאי ירקות אקזוטיים, הרחבת עסק הקיים 5 שנים. הון חוזר_x000a_עלות ההשקעה על פי תוכנית עסקית הנה 573,000 ₪, מתוכם מאושר 30% הון חוזר"/>
    <n v="171900"/>
    <n v="85950"/>
    <n v="85950"/>
    <n v="0.5"/>
  </r>
  <r>
    <s v="רמת נגב"/>
    <s v="באר מילכה"/>
    <s v="דורון הובל"/>
    <s v="חקלאות"/>
    <s v="יזם אחד"/>
    <n v="806000"/>
    <n v="200000"/>
    <n v="0.24813895781637718"/>
    <n v="44385"/>
    <x v="1"/>
    <n v="6"/>
    <n v="3"/>
    <x v="1"/>
    <n v="16"/>
    <x v="1"/>
    <n v="18"/>
    <n v="3"/>
    <n v="10"/>
    <n v="45"/>
    <n v="20"/>
    <s v="חדש"/>
    <n v="20"/>
    <n v="10"/>
    <n v="9"/>
    <n v="4"/>
    <n v="10"/>
    <n v="8"/>
    <n v="41"/>
    <n v="83.9"/>
    <x v="1"/>
    <s v="משק חקלאי, מיזם בהרחבה הקיים 5 שנים. הון חוזר_x000a_עלות מבנים 806,000 ₪ מתחלקת על 3 יזמים ועל כן הסכום המוכר הנו 268,666, מתוכם מאושרת עלות של 30% הון חוזר"/>
    <n v="80600"/>
    <n v="40300"/>
    <n v="126250"/>
    <n v="0.5"/>
  </r>
  <r>
    <s v="רמת נגב"/>
    <s v="באר מילכה"/>
    <s v="בן אריה אברהם"/>
    <s v="חקלאות"/>
    <s v="יזם אחד"/>
    <n v="671550"/>
    <n v="200000"/>
    <n v="0.29781847963666147"/>
    <n v="123522"/>
    <x v="1"/>
    <n v="6"/>
    <n v="3"/>
    <x v="1"/>
    <n v="16"/>
    <x v="1"/>
    <n v="18"/>
    <n v="4"/>
    <n v="10"/>
    <n v="45"/>
    <n v="20"/>
    <s v="חדש"/>
    <n v="20"/>
    <n v="10"/>
    <n v="9"/>
    <n v="4"/>
    <n v="8"/>
    <n v="8"/>
    <n v="39"/>
    <n v="83.1"/>
    <x v="1"/>
    <s v="הקמת בית רשת חדש לגידול עגבניות שרי, הרחבת מיזם הקיים 5 שנים. הון חוזר_x000a_עלות מבני גידול ע&quot;ס 748,623 ₪, מתוכם מאושרים 30% הון חוזר."/>
    <n v="224586.9"/>
    <n v="112293.45"/>
    <n v="238543.45"/>
    <n v="0.5"/>
  </r>
  <r>
    <s v="רמת נגב"/>
    <s v="באר מילכה"/>
    <s v="יוסף רועי"/>
    <s v="חקלאות"/>
    <s v="יזם אחד"/>
    <n v="386799"/>
    <n v="142261"/>
    <n v="0.36779050618021247"/>
    <n v="142261"/>
    <x v="1"/>
    <n v="6"/>
    <n v="3"/>
    <x v="1"/>
    <n v="16"/>
    <x v="1"/>
    <n v="18"/>
    <n v="3"/>
    <n v="10"/>
    <n v="45"/>
    <n v="20"/>
    <s v="חדש"/>
    <n v="20"/>
    <n v="10"/>
    <n v="9"/>
    <n v="4"/>
    <n v="8"/>
    <n v="8"/>
    <n v="39"/>
    <n v="83.1"/>
    <x v="1"/>
    <s v="מהות: רכישת רכב גדול יותר להפצת סלי המזון האורגניים. הרחבת העסק הקיים 4 שנים._x000a_עלות כוללת: מבני גידול מנהרות - 102,276, רכב חלוקה -220,000 ₪, הון חוזר - 64,523._x000a_עלות מאושרת סופית 64,523 ₪ הון חוזר, מאחר ומבנה גידול מנהרות משויך לחקלאות, ואילו רכב החלוקה אינו בליבת העיסוק"/>
    <n v="64523"/>
    <n v="32261.5"/>
    <n v="270804.95"/>
    <n v="0.5"/>
  </r>
  <r>
    <s v="ערבות הירדן"/>
    <s v="משכיות"/>
    <s v="דוד הרצליך"/>
    <s v="תחנת קמח"/>
    <s v="יזם אחד"/>
    <n v="405000"/>
    <n v="198450"/>
    <n v="0.49"/>
    <m/>
    <x v="2"/>
    <n v="6"/>
    <n v="2"/>
    <x v="2"/>
    <n v="18"/>
    <x v="2"/>
    <n v="16"/>
    <n v="2"/>
    <n v="5"/>
    <n v="36"/>
    <n v="20"/>
    <s v="חדש"/>
    <n v="20"/>
    <n v="8"/>
    <n v="8"/>
    <n v="8"/>
    <n v="10"/>
    <n v="10"/>
    <n v="44"/>
    <n v="80.849999999999994"/>
    <x v="2"/>
    <s v="מהות: תחנה לייצור קמח. וותק 7 שנים. עלות כוללת:  מבנים- 231,000, ציוד - 55500, תשתיות 58000, הון חוזר 65000. סה&quot;כ 405,000 ₪"/>
    <n v="344500"/>
    <n v="172250"/>
    <n v="443054.95"/>
    <n v="0.5"/>
  </r>
  <r>
    <s v="גוש עציון"/>
    <s v="מגדל עוז"/>
    <s v="שרגא רוזנברג"/>
    <s v="יקב יין"/>
    <s v="יזם אחד"/>
    <n v="500000"/>
    <n v="200000"/>
    <n v="0.4"/>
    <m/>
    <x v="2"/>
    <n v="5"/>
    <n v="3"/>
    <x v="1"/>
    <n v="16"/>
    <x v="3"/>
    <n v="14"/>
    <n v="7"/>
    <n v="15"/>
    <n v="50"/>
    <n v="16"/>
    <s v="מאוים"/>
    <n v="15"/>
    <n v="10"/>
    <n v="10"/>
    <n v="10"/>
    <n v="10"/>
    <n v="10"/>
    <n v="50"/>
    <n v="80.5"/>
    <x v="2"/>
    <s v="מהות: פיתוח היקב, הרחבת ייצור יין. העסק קיים כ-13 שנה. חלק מקומפלקס שלם. תרומה לתעסוקה ישירה 7 (?)._x000a_עלות כוללת: 500,000 ₪ בגין ציוד (2 מיכלי תסיסה).  "/>
    <n v="500000"/>
    <n v="200000"/>
    <n v="643054.94999999995"/>
    <n v="0.4"/>
  </r>
  <r>
    <s v="מגילות ים המלח"/>
    <s v="בית הערבה"/>
    <s v="רועי אלבג"/>
    <s v="שחזור ארכיאולוגי"/>
    <s v="יזם אחד"/>
    <n v="370840"/>
    <n v="185420"/>
    <n v="0.5"/>
    <m/>
    <x v="2"/>
    <n v="7"/>
    <n v="6"/>
    <x v="3"/>
    <n v="8"/>
    <x v="2"/>
    <n v="16"/>
    <n v="5"/>
    <n v="15"/>
    <n v="36"/>
    <n v="20"/>
    <s v="מאוים"/>
    <n v="15"/>
    <n v="10"/>
    <n v="10"/>
    <n v="10"/>
    <n v="10"/>
    <n v="10"/>
    <n v="50"/>
    <n v="79.5"/>
    <x v="3"/>
    <s v="מהות: הקמת תשתית טכנולוגית ליישוב שחזור ארכיאולוגי של אתר רשות העתיקות. הרחבת העסק הקיים של 8 שנים._x000a_עלות כוללת: ציוד - 76,920 ₪, הון חוזר - 120,000 ₪, אחר (טכנולוגיה) - 173,920 ₪. _x000a_בקשת סיוע עבור: הקמת תשתית טכנולוגית - תכנות, פיתוח אנימציה, רכישת מודלים וטקסטורות._x000a_יש לבחון מה שייך לעלות המאושרת."/>
    <n v="326092"/>
    <n v="163046"/>
    <n v="806100.95"/>
    <n v="0.5"/>
  </r>
  <r>
    <s v="חבל אילות"/>
    <s v="לוטן"/>
    <s v="פיין זאב"/>
    <s v="תעשיה"/>
    <s v="יזם אחד"/>
    <n v="437000"/>
    <n v="200000"/>
    <n v="0.45766590389016021"/>
    <n v="200000"/>
    <x v="1"/>
    <n v="5"/>
    <n v="4"/>
    <x v="4"/>
    <n v="14"/>
    <x v="4"/>
    <n v="20"/>
    <n v="5"/>
    <n v="15"/>
    <n v="44"/>
    <n v="20"/>
    <s v="סמוך"/>
    <n v="10"/>
    <n v="10"/>
    <n v="8"/>
    <n v="9"/>
    <n v="5"/>
    <n v="5"/>
    <n v="37"/>
    <n v="79.05"/>
    <x v="3"/>
    <s v="מהות: סטארטאפ, תוכנה (קבלת החלטות - בינה מלאכותית). הרחבה, קיים 3 שנים; הכסף מיועד בעיקרו להקמת שרתים_x000a_עלות כוללת: ציוד-20,000, שרתים (תשתיות) - 177,600 ₪, הון חוזר (פרסום) - 120,000 ₪, אחר (כח אדם) - 120,000 ₪. סך עלות כוללת 437,600 ₪_x000a_סכום מומלץ הינו 50% מסך כל - 30% הון חוזר מסך עלות ההשקעה (177600+20000) ועוד עלות ההשקעה."/>
    <n v="256880"/>
    <n v="128440"/>
    <n v="934540.95"/>
    <n v="0.5"/>
  </r>
  <r>
    <s v="רמת נגב"/>
    <s v="באר מילכה"/>
    <s v="לנדר ברק"/>
    <s v="חקלאות"/>
    <s v="יזם אחד"/>
    <n v="522722"/>
    <n v="103965"/>
    <n v="0.19889157142802483"/>
    <n v="86249"/>
    <x v="1"/>
    <n v="6"/>
    <n v="3"/>
    <x v="1"/>
    <n v="16"/>
    <x v="1"/>
    <n v="18"/>
    <n v="1"/>
    <n v="5"/>
    <n v="45"/>
    <n v="20"/>
    <s v="חדש"/>
    <n v="20"/>
    <n v="10"/>
    <n v="9"/>
    <n v="4"/>
    <n v="10"/>
    <n v="4"/>
    <n v="37"/>
    <n v="78.55"/>
    <x v="1"/>
    <s v="מהות: להגדיל את המשק החקלאי של גידול אננסים ואספרגוס. המיזם בהרחבה הוקם לפני שנתיים. הון חוזר_x000a_מבני גידול בעלות של 522,722 ₪, מתוכם מאושרת עלות הון חוזר של 30%"/>
    <n v="156816.6"/>
    <n v="78408.3"/>
    <n v="1012949.25"/>
    <n v="0.5"/>
  </r>
  <r>
    <s v="רמת נגב"/>
    <s v="באר מילכה"/>
    <s v="פרבר דן"/>
    <s v="חקלאות"/>
    <s v="יזם אחד"/>
    <n v="880142"/>
    <n v="200000"/>
    <n v="0.22723605963583149"/>
    <n v="112223"/>
    <x v="1"/>
    <n v="6"/>
    <n v="3"/>
    <x v="1"/>
    <n v="16"/>
    <x v="1"/>
    <n v="18"/>
    <n v="1"/>
    <n v="5"/>
    <n v="45"/>
    <n v="20"/>
    <s v="חדש"/>
    <n v="20"/>
    <n v="9"/>
    <n v="9"/>
    <n v="4"/>
    <n v="7"/>
    <n v="8"/>
    <n v="37"/>
    <n v="78.55"/>
    <x v="1"/>
    <s v="הרחבת עסק חקלאי ותיק של עגבניות שרי; הון חוזר_x000a_עלות כוללת: מבנים 625,463, ציוד32,679, רכב עבודה 22,000. מתוכם מאושרת עלות של 30% הון חוזר"/>
    <n v="204042.6"/>
    <n v="102021.3"/>
    <n v="1114970.55"/>
    <n v="0.5"/>
  </r>
  <r>
    <s v="רמת נגב"/>
    <s v="באר מילכה"/>
    <s v="רוזנפלד פבלו ואיריס"/>
    <s v="חקלאות"/>
    <s v="יזם אחד"/>
    <n v="668244"/>
    <n v="154000"/>
    <n v="0.23045474407551733"/>
    <n v="154000"/>
    <x v="1"/>
    <n v="6"/>
    <n v="3"/>
    <x v="1"/>
    <n v="16"/>
    <x v="1"/>
    <n v="18"/>
    <n v="4"/>
    <n v="10"/>
    <n v="45"/>
    <n v="20"/>
    <s v="חדש"/>
    <n v="20"/>
    <n v="9"/>
    <n v="9"/>
    <n v="4"/>
    <n v="2"/>
    <n v="2"/>
    <n v="26"/>
    <n v="77.900000000000006"/>
    <x v="1"/>
    <s v="מהות: משק חקלאי. מיזם חדש; הון חוזר_x000a_עלות כוללת: מבנים 263,000, ציוד 45000. מתוכם 30% להון חוזר כעלות מאושרת"/>
    <n v="92400"/>
    <n v="46200"/>
    <n v="1161170.55"/>
    <n v="0.5"/>
  </r>
  <r>
    <s v="ערבות הירדן"/>
    <s v="גיתית"/>
    <s v="לירון ספורן"/>
    <s v="מטע תמרים"/>
    <s v="יזם אחד"/>
    <n v="480000"/>
    <n v="59000"/>
    <n v="0.12"/>
    <m/>
    <x v="2"/>
    <n v="6"/>
    <n v="4"/>
    <x v="4"/>
    <n v="14"/>
    <x v="2"/>
    <n v="16"/>
    <n v="5"/>
    <n v="15"/>
    <n v="90"/>
    <n v="16"/>
    <s v="מאוים"/>
    <n v="15"/>
    <n v="10"/>
    <n v="10"/>
    <n v="5"/>
    <n v="5"/>
    <n v="10"/>
    <n v="40"/>
    <n v="77"/>
    <x v="1"/>
    <s v="מהות: מטע תמרים, נטיעה בחלקה סמוכה לנעמה. מיזם חדש._x000a_עלות כוללת: ציוד, 285,000 ₪, תשתיות - 68,000 ₪, הון חוזר - 118,000 ₪, אחר (מה זה אחר?) - 9,000 ₪"/>
    <n v="108600"/>
    <n v="54300"/>
    <n v="1215470.55"/>
    <n v="0.5"/>
  </r>
  <r>
    <s v="גוש עציון"/>
    <s v="מגדל עוז"/>
    <s v="אלישיב קמחי"/>
    <s v="מרכז אדם ואדמה - סדנאות"/>
    <s v="יזם אחד"/>
    <n v="270000"/>
    <n v="165000"/>
    <n v="0.5"/>
    <m/>
    <x v="2"/>
    <n v="5"/>
    <n v="3"/>
    <x v="1"/>
    <n v="16"/>
    <x v="3"/>
    <n v="14"/>
    <n v="7"/>
    <n v="15"/>
    <n v="50"/>
    <n v="16"/>
    <s v="מאוים"/>
    <n v="15"/>
    <n v="6"/>
    <n v="10"/>
    <n v="10"/>
    <n v="10"/>
    <n v="5"/>
    <n v="41"/>
    <n v="76.900000000000006"/>
    <x v="2"/>
    <s v="מהות: עסק להדרכות בנושאי צבא, חקלאות, הגנה עצמית. הרחבה העסק הקיים כ- 3 שנים._x000a_עלות כוללת: ציוד - 90,000 ₪, פרסום - 50,000 ₪, הון חוזר (שכר עבודה) - 93,000 ₪, ציוד - 37,000 ₪. העלויות נבדקו וצומצמו ל- 120 אלף ₪._x000a_התקבל אישור תושב על ידי החטיבה"/>
    <n v="120000"/>
    <n v="60000"/>
    <n v="1275470.55"/>
    <n v="0.5"/>
  </r>
  <r>
    <s v="הערבה התיכונה"/>
    <s v="צוקים"/>
    <s v="סוויסה ציון ומיכל"/>
    <s v="תיירות"/>
    <s v="יזם אחד"/>
    <n v="250000"/>
    <n v="200000"/>
    <n v="0.8"/>
    <n v="125000"/>
    <x v="1"/>
    <n v="7"/>
    <n v="6"/>
    <x v="3"/>
    <n v="8"/>
    <x v="1"/>
    <n v="18"/>
    <n v="10"/>
    <n v="20"/>
    <n v="61"/>
    <n v="16"/>
    <s v="סמוך"/>
    <n v="10"/>
    <n v="10"/>
    <n v="10"/>
    <n v="6"/>
    <n v="10"/>
    <n v="10"/>
    <n v="46"/>
    <n v="76.900000000000006"/>
    <x v="2"/>
    <s v="מהות: שיפוץ ושידרוג מתקנים קיימים באתר, רכישת גנרטור. מיזם בהרחבה, קיים 18 שנה; מאושר 50% (125 אלף ₪)"/>
    <n v="250000"/>
    <n v="125000"/>
    <n v="1400470.55"/>
    <n v="0.5"/>
  </r>
  <r>
    <s v="הר חברון"/>
    <s v="שמעה"/>
    <s v="היניך אברהם"/>
    <s v="תיירות"/>
    <s v="יזם אחד"/>
    <n v="490520"/>
    <n v="245260"/>
    <n v="0.5"/>
    <n v="200000"/>
    <x v="1"/>
    <n v="4"/>
    <n v="5"/>
    <x v="4"/>
    <n v="14"/>
    <x v="2"/>
    <n v="16"/>
    <n v="7"/>
    <n v="15"/>
    <n v="93"/>
    <n v="16"/>
    <s v="מאוים"/>
    <n v="15"/>
    <n v="10"/>
    <n v="9"/>
    <n v="7"/>
    <n v="8"/>
    <n v="5"/>
    <n v="39"/>
    <n v="76.599999999999994"/>
    <x v="3"/>
    <s v="מהות: אטרקציות תיירותיות &quot;לייזר טאג&quot; - רובי לייזר להפעלות שטח, הוקם לפני שנה וחצי_x000a_עלות כוללת: ציוד- 360,520 ₪, הון חוזר - 40,000 ₪, אחר - 90,000 ₪ (50,000 ש&quot;ח רכב,40,000 מסע פרסום ראשוני - לא מכירים בעלות פרסום)"/>
    <n v="450520"/>
    <n v="200000"/>
    <n v="1600470.55"/>
    <n v="0.44393145698304182"/>
  </r>
  <r>
    <s v="שומרון"/>
    <s v="כפר תפוח"/>
    <s v="עמי חניא"/>
    <s v="מבנה וציוד לחברת תוכנה"/>
    <s v="יזם אחד"/>
    <n v="450000"/>
    <n v="200000"/>
    <n v="0.44400000000000001"/>
    <m/>
    <x v="2"/>
    <n v="5"/>
    <n v="4"/>
    <x v="4"/>
    <n v="14"/>
    <x v="5"/>
    <n v="12"/>
    <n v="8"/>
    <n v="20"/>
    <n v="110"/>
    <n v="12"/>
    <s v="מאוים"/>
    <n v="15"/>
    <n v="10"/>
    <n v="10"/>
    <n v="10"/>
    <n v="10"/>
    <n v="7"/>
    <n v="47"/>
    <n v="76.55"/>
    <x v="3"/>
    <s v="מהות: חברת הייטק וסטרטאפ, החברה מספקת שירותי תוכנה ופיתוח. בקשת תמיכה הינה עבור מבנים, ציוד, והון חוזר (שכר) לשם הרחבת העסק.  העסק קיים כ-4 שנים._x000a_עלות כוללת: מבנים -290,000 ₪, ציוד 10,000 ₪, הון חוזר (שכר) 150,000 ₪"/>
    <n v="390000"/>
    <n v="195000"/>
    <n v="1795470.55"/>
    <n v="0.5"/>
  </r>
  <r>
    <s v="הגליל העליון"/>
    <s v="מנרה"/>
    <s v="שקדליאור שני"/>
    <s v="מסחר פרסום אינטרנט"/>
    <s v="יזם אחד"/>
    <n v="401408"/>
    <n v="200000"/>
    <n v="0.49824617346938777"/>
    <m/>
    <x v="3"/>
    <n v="6"/>
    <n v="7"/>
    <x v="3"/>
    <n v="8"/>
    <x v="1"/>
    <n v="18"/>
    <n v="3"/>
    <n v="10"/>
    <n v="68"/>
    <n v="16"/>
    <s v="צמוד"/>
    <n v="20"/>
    <n v="10"/>
    <n v="10"/>
    <n v="10"/>
    <n v="10"/>
    <n v="5"/>
    <n v="45"/>
    <n v="76.5"/>
    <x v="3"/>
    <s v="מהות: התרחבות למשרד פרסום מתמחה דיגיטל. נראה כי התרומה של העסק הינה מרחבית (8)  או אזורית (6); _x000a_(עלות כוללת: השקעה: מבנים 17,550; ציוד - 24,916; הון חוזר- 358,942 ₪)_x000a_הערה רוחבית: מרבית הבקשות קיבלו ציון סביב 50 וזה די מייתר את הפרמטרים._x000a_עלות מאושרת: מבנים וציוד בלבד ע&quot;ס 42,466 ש&quot;ח. סכום מומלץ 50% מסך ההשקעה ועוד 30% מסך ההשקעה (ללא הון חוזר) ע&quot;ס 35,388 ש&quot;ח._x000a_הנושא נבדק שנית, ולא ניתן להכיר בעלויות נוספות הסכום המומלץ יישאר 55,206 ש&quot;ח."/>
    <n v="55205.8"/>
    <n v="27602.9"/>
    <n v="1823073.45"/>
    <n v="0.5"/>
  </r>
  <r>
    <s v="רמת נגב"/>
    <s v="רתמים"/>
    <s v="לוין יאיר"/>
    <s v="תיירות"/>
    <s v="יזם אחד"/>
    <n v="200000"/>
    <n v="100000"/>
    <n v="0.5"/>
    <n v="100000"/>
    <x v="1"/>
    <n v="6"/>
    <n v="5"/>
    <x v="5"/>
    <n v="12"/>
    <x v="1"/>
    <n v="18"/>
    <n v="5"/>
    <n v="15"/>
    <n v="86"/>
    <n v="16"/>
    <s v="חדש"/>
    <n v="20"/>
    <n v="8"/>
    <n v="8"/>
    <n v="8"/>
    <n v="2"/>
    <n v="2"/>
    <n v="28"/>
    <n v="76.45"/>
    <x v="3"/>
    <s v="מהות: הקמת פיצה ניידת באזור, לתושבים באזור והחיילים המשרתים באזור. מיזם חדש. הכסף מיועד לרכישת רכב וציוד_x000a_עלות כוללת: ציוד -150,000 ₪, הון חוזר - 50,000 ₪. _x000a_סכום מומלץ הינו 50% מסך - 30% מעלות ההשקעה ועוד עלות ההשקעה"/>
    <n v="195000"/>
    <n v="97500"/>
    <n v="1920573.45"/>
    <n v="0.5"/>
  </r>
  <r>
    <s v="רמת נגב"/>
    <s v="באר מילכה"/>
    <s v="דון גיא"/>
    <s v="תעשיה"/>
    <s v="יזם אחד"/>
    <n v="255000"/>
    <n v="130000"/>
    <n v="0.50980392156862742"/>
    <n v="77500"/>
    <x v="1"/>
    <n v="6"/>
    <n v="3"/>
    <x v="1"/>
    <n v="16"/>
    <x v="1"/>
    <n v="18"/>
    <n v="2"/>
    <n v="5"/>
    <n v="45"/>
    <n v="20"/>
    <s v="חדש"/>
    <n v="20"/>
    <n v="10"/>
    <n v="9"/>
    <n v="6"/>
    <n v="3"/>
    <n v="3"/>
    <n v="31"/>
    <n v="76.150000000000006"/>
    <x v="1"/>
    <s v="מהות: סטארטאפ - מו&quot;פ של זרעים ושתילים ייחודיים. הרחבת עסק הקיים 3 שנים; הכסף מיועד להון חוזר (זרעים, גידולים, השבחת זנים); מאושר רק 77 אלף ₪, מאחר וחלק מהרכיבים אינם מאושרים לתמיכה (מים וכדו')"/>
    <n v="155000"/>
    <n v="77500"/>
    <n v="1998073.45"/>
    <n v="0.5"/>
  </r>
  <r>
    <s v="הר חברון"/>
    <s v="שמעה"/>
    <s v="הראל ינון"/>
    <s v="שירותים"/>
    <s v="יזם אחד"/>
    <n v="440000"/>
    <n v="220000"/>
    <n v="0.5"/>
    <n v="200000"/>
    <x v="1"/>
    <n v="4"/>
    <n v="5"/>
    <x v="4"/>
    <n v="14"/>
    <x v="2"/>
    <n v="16"/>
    <n v="6"/>
    <n v="15"/>
    <n v="93"/>
    <n v="16"/>
    <s v="מאוים"/>
    <n v="15"/>
    <n v="8"/>
    <n v="8"/>
    <n v="7"/>
    <n v="8"/>
    <n v="6"/>
    <n v="37"/>
    <n v="75.8"/>
    <x v="2"/>
    <s v="עסק העוסק בהגברה ותאורה ורוצה להתפתח לאירועים בסדרי גודל משמעותי. קיים 3 שנים. הבקשה עוסקת ברכישת ציוד"/>
    <n v="440000"/>
    <n v="200000"/>
    <n v="2198073.4500000002"/>
    <n v="0.45454545454545453"/>
  </r>
  <r>
    <s v="גוש עציון"/>
    <s v="מגדל עוז"/>
    <s v="יאיר שיאון"/>
    <s v="מסעדה"/>
    <s v="יזם אחד"/>
    <n v="200000"/>
    <n v="100000"/>
    <n v="0.5"/>
    <m/>
    <x v="2"/>
    <n v="5"/>
    <n v="3"/>
    <x v="1"/>
    <n v="16"/>
    <x v="3"/>
    <n v="14"/>
    <n v="4"/>
    <n v="10"/>
    <n v="50"/>
    <n v="16"/>
    <s v="מאוים"/>
    <n v="15"/>
    <n v="10"/>
    <n v="10"/>
    <n v="10"/>
    <n v="10"/>
    <n v="7"/>
    <n v="47"/>
    <n v="75.55"/>
    <x v="2"/>
    <s v="מהות: מסעדת &quot;רוזה&quot; הקיימת 5 שנים. המסעדה נמצאת בקומה השנייה ועל כן היזם מבקש סיוע לטובת בניית מעלית כהנגשה לנכים. עלות כוללת: ציוד - 105,000 ₪, תשתיות - 25000 ₪, הון חוזר (שיווק) - 70,000 ₪"/>
    <n v="130000"/>
    <n v="65000"/>
    <n v="2263073.4500000002"/>
    <n v="0.5"/>
  </r>
  <r>
    <s v="ערבות הירדן"/>
    <s v="גיתית"/>
    <s v="ניר אליהו"/>
    <s v="מטע תמרים"/>
    <s v="יזם אחד"/>
    <n v="480000"/>
    <n v="59000"/>
    <n v="0.5"/>
    <m/>
    <x v="2"/>
    <n v="6"/>
    <n v="4"/>
    <x v="4"/>
    <n v="14"/>
    <x v="2"/>
    <n v="16"/>
    <n v="5"/>
    <n v="15"/>
    <n v="90"/>
    <n v="16"/>
    <s v="מאוים"/>
    <n v="15"/>
    <n v="6"/>
    <n v="10"/>
    <n v="5"/>
    <n v="5"/>
    <n v="10"/>
    <n v="36"/>
    <n v="75.400000000000006"/>
    <x v="1"/>
    <s v="מהות: הקמה ניהול ותפעול של 40 דונם מטע תמרים מסוג מג'הול"/>
    <n v="108600"/>
    <n v="54300"/>
    <n v="2317373.4500000002"/>
    <n v="0.5"/>
  </r>
  <r>
    <s v="הר חברון"/>
    <s v="מעון"/>
    <s v="מן יששכר"/>
    <s v="תעשיה"/>
    <s v="יזם אחד"/>
    <n v="94000"/>
    <n v="47000"/>
    <n v="0.5"/>
    <n v="47000"/>
    <x v="1"/>
    <n v="4"/>
    <n v="3"/>
    <x v="1"/>
    <n v="16"/>
    <x v="2"/>
    <n v="16"/>
    <n v="4"/>
    <n v="10"/>
    <n v="80"/>
    <n v="16"/>
    <s v="מאוים"/>
    <n v="15"/>
    <n v="10"/>
    <n v="9"/>
    <n v="6"/>
    <n v="8"/>
    <n v="8"/>
    <n v="41"/>
    <n v="75.150000000000006"/>
    <x v="2"/>
    <s v="מכונת ריתוך, התזת שפכטל - עסק של שיפוץ שקיים 8 שנים"/>
    <n v="94000"/>
    <n v="47000"/>
    <n v="2364373.4500000002"/>
    <n v="0.5"/>
  </r>
  <r>
    <s v="רמת נגב"/>
    <s v="רתמים"/>
    <s v="ארקין אביחי ותמר"/>
    <s v="חקלאות"/>
    <s v="יזם אחד"/>
    <n v="246081"/>
    <n v="77800"/>
    <n v="0.31615606243472677"/>
    <n v="25686"/>
    <x v="1"/>
    <n v="6"/>
    <n v="5"/>
    <x v="5"/>
    <n v="12"/>
    <x v="1"/>
    <n v="18"/>
    <n v="1"/>
    <n v="5"/>
    <n v="86"/>
    <n v="16"/>
    <s v="חדש"/>
    <n v="20"/>
    <n v="10"/>
    <n v="9"/>
    <n v="5"/>
    <n v="10"/>
    <n v="8"/>
    <n v="42"/>
    <n v="74.55"/>
    <x v="1"/>
    <s v="מהות: משק 70 דונם חקלאות, 40 דונם חוחובה, 30 דונם כרם ליין; הבקשה לטובת הון חוזר לדשן וכדו'_x000a_ציוד 31,000 ₪, תשתיות 124,673 ₪ מתוכם עלות מאושרת של 30% הון חוזר"/>
    <n v="46701.9"/>
    <n v="23350.95"/>
    <n v="2387724.4000000004"/>
    <n v="0.5"/>
  </r>
  <r>
    <s v="גוש עציון"/>
    <s v="מעלה עמוס"/>
    <s v="דניאל פיאלקופ"/>
    <s v="מפעל אבן"/>
    <s v="יזם אחד"/>
    <n v="410000"/>
    <n v="200000"/>
    <n v="0.48"/>
    <m/>
    <x v="2"/>
    <n v="5"/>
    <n v="2"/>
    <x v="2"/>
    <n v="18"/>
    <x v="3"/>
    <n v="14"/>
    <n v="2"/>
    <n v="5"/>
    <n v="80"/>
    <n v="16"/>
    <s v="מאוים"/>
    <n v="15"/>
    <n v="10"/>
    <n v="10"/>
    <n v="10"/>
    <n v="10"/>
    <n v="10"/>
    <n v="50"/>
    <n v="74.5"/>
    <x v="3"/>
    <s v="מהות: שדרוג מפעל קיים המייצר אבן יצוקה, ומוצרי בטון. העסק קיים כ-10 שנים._x000a_עלות כוללת: מבנים - 290,000 ₪, הון חוזר - 120,000 ₪."/>
    <n v="377000"/>
    <n v="188500"/>
    <n v="2576224.4000000004"/>
    <n v="0.5"/>
  </r>
  <r>
    <s v="ערבות הירדן"/>
    <s v="גיתית"/>
    <s v="רעות לוי"/>
    <s v="מטע תמרים"/>
    <s v="יזם אחד"/>
    <n v="480000"/>
    <n v="59000"/>
    <n v="0.12"/>
    <m/>
    <x v="2"/>
    <n v="6"/>
    <n v="4"/>
    <x v="4"/>
    <n v="14"/>
    <x v="2"/>
    <n v="16"/>
    <n v="5"/>
    <n v="15"/>
    <n v="90"/>
    <n v="16"/>
    <s v="מאוים"/>
    <n v="15"/>
    <n v="8"/>
    <n v="10"/>
    <n v="5"/>
    <n v="5"/>
    <n v="5"/>
    <n v="33"/>
    <n v="74.2"/>
    <x v="1"/>
    <s v="מהות: מטע תמרים, נטיעה בחלקה סמוכה לנעמה. מיזם חדש._x000a_עלות כוללת: ציוד, 285,000 ₪, תשתיות - 68,000 ₪, הון חוזר - 118,000 ₪, אחר (מה זה אחר?) - 9,000 ₪"/>
    <n v="108600"/>
    <n v="54300"/>
    <n v="2630524.4000000004"/>
    <n v="0.5"/>
  </r>
  <r>
    <s v="רמת נגב"/>
    <s v="באר מילכה"/>
    <s v="לוי איציק ושרון"/>
    <s v="תיירות"/>
    <s v="יזם אחד"/>
    <n v="750000"/>
    <n v="200000"/>
    <n v="0.26666666666666666"/>
    <n v="200000"/>
    <x v="1"/>
    <n v="6"/>
    <n v="3"/>
    <x v="1"/>
    <n v="16"/>
    <x v="1"/>
    <n v="18"/>
    <n v="1.5"/>
    <n v="5"/>
    <n v="45"/>
    <n v="20"/>
    <s v="חדש"/>
    <n v="20"/>
    <n v="10"/>
    <n v="4"/>
    <n v="6"/>
    <n v="4"/>
    <n v="2"/>
    <n v="26"/>
    <n v="74.150000000000006"/>
    <x v="2"/>
    <s v="מהות: בניית 2 יחידות אירוח (צימרים), מיזם חדש בהקמה."/>
    <n v="750000"/>
    <n v="200000"/>
    <n v="2830524.4000000004"/>
    <n v="0.26666666666666666"/>
  </r>
  <r>
    <s v="ערבות הירדן"/>
    <s v="בקעות"/>
    <s v="דוד נצר"/>
    <s v="משק תבלינים"/>
    <s v="יזם אחד"/>
    <n v="400000"/>
    <n v="200000"/>
    <n v="0.5"/>
    <m/>
    <x v="2"/>
    <n v="6"/>
    <n v="8"/>
    <x v="3"/>
    <n v="8"/>
    <x v="2"/>
    <n v="16"/>
    <n v="5"/>
    <n v="15"/>
    <n v="92"/>
    <n v="16"/>
    <s v="מאוים"/>
    <n v="15"/>
    <n v="10"/>
    <n v="8"/>
    <n v="10"/>
    <n v="10"/>
    <n v="6"/>
    <n v="44"/>
    <n v="74.099999999999994"/>
    <x v="3"/>
    <s v="מהות: ייבוש פירות, ירקות, תבלינים וצמחי מרפא. _x000a_עלות כוללת: ציוד - 300,000 ₪, הון חוזר 50,000 ₪, אחר (פרסום) 50,000 ₪. _x000a_עלות מאושרת: 350,000 ₪ "/>
    <n v="350000"/>
    <n v="175000"/>
    <n v="3005524.4000000004"/>
    <n v="0.5"/>
  </r>
  <r>
    <s v="רמת נגב"/>
    <s v="ניצני סיני"/>
    <s v="טייץ יאיר"/>
    <s v="חקלאות"/>
    <s v="יזם אחד"/>
    <n v="390000"/>
    <n v="100000"/>
    <n v="0.25641025641025639"/>
    <n v="33000"/>
    <x v="1"/>
    <n v="6"/>
    <n v="6"/>
    <x v="3"/>
    <n v="8"/>
    <x v="1"/>
    <n v="18"/>
    <n v="10"/>
    <n v="20"/>
    <n v="68"/>
    <n v="16"/>
    <s v="סמוך"/>
    <n v="10"/>
    <n v="10"/>
    <n v="9"/>
    <n v="4"/>
    <n v="8"/>
    <n v="8"/>
    <n v="39"/>
    <n v="74.099999999999994"/>
    <x v="1"/>
    <s v="מהות: הרחבת משק חקלאי של ירקות (פלפלים, עגבניות שרי), עבור שופרסל; הון חוזר_x000a_הבקשה הינה בגין הקמת מנהרות ומערכת השקייה ע&quot;ס 200,000 ₪, מתוכה עלות מאושרת ע&quot;ס 30% הון חוזר"/>
    <n v="60000"/>
    <n v="30000"/>
    <n v="3035524.4000000004"/>
    <n v="0.5"/>
  </r>
  <r>
    <s v="ערבות הירדן"/>
    <s v="נעמה"/>
    <s v="גיל רוזנבלום"/>
    <s v="חוה לגידול דגים"/>
    <s v="יזם אחד"/>
    <n v="1149000"/>
    <n v="200000"/>
    <n v="0.17406440382941687"/>
    <m/>
    <x v="2"/>
    <n v="6"/>
    <s v="_"/>
    <x v="3"/>
    <n v="8"/>
    <x v="2"/>
    <n v="16"/>
    <n v="3"/>
    <n v="10"/>
    <n v="45"/>
    <n v="20"/>
    <s v="מאוים"/>
    <n v="15"/>
    <n v="10"/>
    <n v="10"/>
    <n v="10"/>
    <n v="10"/>
    <n v="5"/>
    <n v="45"/>
    <n v="73.75"/>
    <x v="3"/>
    <s v="מהות: הקמת חווה לגידול דגי נוי מסוג סקאלרים (לייצוא). הרחבה._x000a_עלות כוללת: מבנים - 200,000 ₪, ציוד - 600,000 ₪, תשתיות - 209,000 ₪, הון חוזר 140,000 ₪._x000a_ניתן להכיר במצלמות אבטחה ומע' אזעקה 50,330 ש&quot;ח, מחשב 6,000 ש&quot;ח, גדר+שערים 83,000 ש&quot;ח, גנרטור - 10,000 ש&quot;ח, הון חוזר 140,000 ש&quot;ח"/>
    <n v="289330"/>
    <n v="144665"/>
    <n v="3180189.4000000004"/>
    <n v="0.5"/>
  </r>
  <r>
    <s v="הגלבוע"/>
    <s v="ברק"/>
    <s v="גולן ויצמן"/>
    <s v="ייצור רהיטים"/>
    <s v="יזם אחד"/>
    <n v="440000"/>
    <n v="200000"/>
    <n v="0.45454545454545453"/>
    <m/>
    <x v="3"/>
    <n v="5"/>
    <n v="7"/>
    <x v="5"/>
    <n v="12"/>
    <x v="2"/>
    <n v="16"/>
    <n v="25"/>
    <n v="20"/>
    <n v="100"/>
    <n v="16"/>
    <s v="אחר"/>
    <n v="5"/>
    <n v="10"/>
    <n v="10"/>
    <n v="5"/>
    <n v="10"/>
    <n v="10"/>
    <n v="45"/>
    <n v="73.75"/>
    <x v="2"/>
    <s v="מהות: הגדלת מערך המחסנים, המפעל ושימור מערך המחשוב של החברה. העסק קיים כ-8 שנים._x000a_עלות מאושרת: ציוד - 440,000 ₪, בקשה - 200,000 ₪_x000a_הציוד הינו בגין בנייה, היזם העביר היתרי בנייה לחטיבה."/>
    <n v="440000"/>
    <n v="200000"/>
    <n v="3380189.4000000004"/>
    <n v="0.45454545454545453"/>
  </r>
  <r>
    <s v="גולן"/>
    <s v="נוב"/>
    <s v="עובד בן חורין לברר נחלה"/>
    <s v="כנסים ואירוח"/>
    <s v="יזם אחד"/>
    <n v="650000"/>
    <n v="200000"/>
    <n v="0.30769230769230771"/>
    <m/>
    <x v="3"/>
    <n v="6"/>
    <n v="4"/>
    <x v="4"/>
    <n v="14"/>
    <x v="1"/>
    <n v="18"/>
    <n v="5"/>
    <n v="15"/>
    <n v="189"/>
    <n v="8"/>
    <s v="סמוך"/>
    <n v="10"/>
    <n v="10"/>
    <n v="10"/>
    <n v="10"/>
    <n v="10"/>
    <n v="10"/>
    <n v="50"/>
    <n v="73.25"/>
    <x v="2"/>
    <s v="מהות: בניית מתחם אירוח וכנסים בשטח משקי, 3 יחידות אירוח ומתחם כנסים. _x000a_עסק בהרחבה._x000a_עלות מאושרת ע&quot;ס 650,000 ₪. סכום מומלץ 200,000 ₪."/>
    <n v="650000"/>
    <n v="200000"/>
    <n v="3580189.4000000004"/>
    <n v="0.30769230769230771"/>
  </r>
  <r>
    <s v="ערבות הירדן"/>
    <s v="שדמות מחולה"/>
    <s v="הלל רוזנפלד"/>
    <s v="מיזם טכנולוגי"/>
    <s v="יזם אחד"/>
    <n v="400000"/>
    <n v="200000"/>
    <n v="0.5"/>
    <m/>
    <x v="2"/>
    <n v="6"/>
    <n v="5"/>
    <x v="5"/>
    <n v="12"/>
    <x v="2"/>
    <n v="16"/>
    <n v="9"/>
    <n v="20"/>
    <n v="120"/>
    <n v="12"/>
    <s v="מאוים"/>
    <n v="15"/>
    <n v="8"/>
    <n v="8"/>
    <n v="8"/>
    <n v="4"/>
    <n v="4"/>
    <n v="32"/>
    <n v="73.05"/>
    <x v="2"/>
    <s v="מהות: מערכת התראה אלקטרונית (אישית נקודתית) למניעת זיהומים נרכשים. המיזם קיים כשנה._x000a_עלות כוללת: ליווי עסקי מקצועי של מהנדס ע&quot;ס 400,000 ₪._x000a_פארטו בחנו את התכנית העסקית ולא נראה שניתן להכיר בכך. יש צורך באישור חוו&quot;ד מקצועי מרו&quot;ח חיצוני"/>
    <n v="0"/>
    <n v="0"/>
    <n v="3580189.4000000004"/>
    <n v="0"/>
  </r>
  <r>
    <s v="אשכול"/>
    <s v="בני נצרים"/>
    <s v="פרינס אלידע"/>
    <s v="תעשיה"/>
    <s v="יזם אחד"/>
    <n v="203035"/>
    <n v="180000"/>
    <n v="0.88654665451769399"/>
    <n v="101517.5"/>
    <x v="1"/>
    <n v="6"/>
    <n v="2"/>
    <x v="2"/>
    <n v="18"/>
    <x v="2"/>
    <n v="16"/>
    <n v="3"/>
    <n v="10"/>
    <n v="125"/>
    <n v="12"/>
    <s v="חדש"/>
    <n v="20"/>
    <n v="7"/>
    <n v="10"/>
    <n v="7"/>
    <n v="3"/>
    <n v="3"/>
    <n v="30"/>
    <n v="73"/>
    <x v="2"/>
    <s v="עסק קיים בתחום ההגברה (די בתחילתו); בקשה לרכישת ציוד הגברה על מנת לפתח את העסק"/>
    <n v="203035"/>
    <n v="101517.5"/>
    <n v="3681706.9000000004"/>
    <n v="0.5"/>
  </r>
  <r>
    <s v="ערבות הירדן"/>
    <s v="גיתית"/>
    <s v="מורן חמו"/>
    <s v="מטע תמרים"/>
    <s v="יזם אחד"/>
    <n v="480000"/>
    <n v="59000"/>
    <n v="0.12"/>
    <m/>
    <x v="2"/>
    <n v="6"/>
    <n v="4"/>
    <x v="4"/>
    <n v="14"/>
    <x v="2"/>
    <n v="16"/>
    <n v="5"/>
    <n v="15"/>
    <n v="90"/>
    <n v="16"/>
    <s v="מאוים"/>
    <n v="15"/>
    <n v="8"/>
    <n v="8"/>
    <n v="5"/>
    <n v="5"/>
    <n v="4"/>
    <n v="30"/>
    <n v="73"/>
    <x v="1"/>
    <s v="מהות: מטע תמרים, נטיעה בחלקה סמוכה לנעמה. מיזם חדש._x000a_עלות כוללת: ציוד, 285,000 ₪, תשתיות - 68,000 ₪, הון חוזר - 118,000 ₪, אחר (מה זה אחר?) - 9,000 ₪"/>
    <n v="108600"/>
    <n v="54300"/>
    <n v="3736006.9000000004"/>
    <n v="0.5"/>
  </r>
  <r>
    <s v="ערבות הירדן"/>
    <s v="גיתית"/>
    <s v="דוד יעקובוביץ"/>
    <s v="מטע תמרים"/>
    <s v="יזם אחד"/>
    <n v="480000"/>
    <n v="59000"/>
    <n v="0.12"/>
    <m/>
    <x v="2"/>
    <n v="6"/>
    <n v="4"/>
    <x v="4"/>
    <n v="14"/>
    <x v="2"/>
    <n v="16"/>
    <n v="5"/>
    <n v="15"/>
    <n v="90"/>
    <n v="16"/>
    <s v="מאוים"/>
    <n v="15"/>
    <n v="8"/>
    <n v="8"/>
    <n v="5"/>
    <n v="5"/>
    <n v="4"/>
    <n v="30"/>
    <n v="73"/>
    <x v="1"/>
    <s v="מהות: מטע תמרים, נטיעה בחלקה סמוכה לנעמה. מיזם חדש._x000a_עלות כוללת: ציוד, 285,000 ₪, תשתיות - 68,000 ₪, הון חוזר - 118,000 ₪, אחר (מה זה אחר?) - 9,000 ₪"/>
    <n v="108600"/>
    <n v="54300"/>
    <n v="3790306.9000000004"/>
    <n v="0.5"/>
  </r>
  <r>
    <s v="גולן"/>
    <s v="מיצר"/>
    <s v="יער בירן וידידה בירן"/>
    <s v="בניה באדמה דחוסה"/>
    <s v="יזם אחד"/>
    <n v="150000"/>
    <n v="75000"/>
    <n v="0.5"/>
    <m/>
    <x v="3"/>
    <n v="6"/>
    <n v="4"/>
    <x v="4"/>
    <n v="14"/>
    <x v="1"/>
    <n v="18"/>
    <n v="3"/>
    <n v="10"/>
    <n v="55"/>
    <n v="16"/>
    <s v="סמוך"/>
    <n v="10"/>
    <n v="10"/>
    <n v="10"/>
    <n v="10"/>
    <n v="5"/>
    <n v="8"/>
    <n v="43"/>
    <n v="72.7"/>
    <x v="3"/>
    <s v="מהות: חווה אקולוגית באדמה דחוסה. העסק הינו בהקמה. קיבוץ שהתפרק והפך למושב. וותק היזם כ-4 שנים_x000a_עלות כוללת: ציוד - 100,000 ₪, הון חוזר - 50,000 ₪ (הון חוזר הינו 30% מעלות השקעה הפיזית)"/>
    <n v="130000"/>
    <n v="65000"/>
    <n v="3855306.9000000004"/>
    <n v="0.5"/>
  </r>
  <r>
    <s v="מגילות ים המלח"/>
    <s v="בית הערבה"/>
    <s v="ארנה קובוס"/>
    <s v="קו מים"/>
    <s v="יזם אחד"/>
    <n v="400000"/>
    <n v="200000"/>
    <n v="0.5"/>
    <m/>
    <x v="2"/>
    <n v="7"/>
    <n v="6"/>
    <x v="3"/>
    <n v="8"/>
    <x v="2"/>
    <n v="16"/>
    <n v="4"/>
    <n v="10"/>
    <n v="36"/>
    <n v="20"/>
    <s v="מאוים"/>
    <n v="15"/>
    <n v="10"/>
    <n v="8"/>
    <n v="4"/>
    <n v="10"/>
    <n v="10"/>
    <n v="42"/>
    <n v="72.55"/>
    <x v="1"/>
    <s v="בנספח מדובר ביישוב עפרה, במטה בנימין, והפרויקט בבית הערבה_x000a_מהות: צינור מים קולחים והגדרות, פיתוח פרויקט תיירותי חקלאי באזור בית הערבה._x000a_הרחבת העסק שקיים כשנתיים._x000a_עלות כוללת: ציוד - 60,000 ₪, תשתיות - 160,000 ₪, הון חוזר - 180,000 ₪._x000a_קו מים למטעים - ניתן להכיר רק ב30% הון חוזר"/>
    <n v="66000"/>
    <n v="33000"/>
    <n v="3888306.9000000004"/>
    <n v="0.5"/>
  </r>
  <r>
    <s v="רמת נגב"/>
    <s v="עיזוז "/>
    <s v="ארזוני אבי"/>
    <s v="שירותים"/>
    <s v="יזם אחד"/>
    <n v="250000"/>
    <n v="125000"/>
    <n v="0.5"/>
    <n v="125000"/>
    <x v="1"/>
    <n v="6"/>
    <n v="6"/>
    <x v="3"/>
    <n v="8"/>
    <x v="1"/>
    <n v="18"/>
    <n v="1"/>
    <n v="5"/>
    <n v="17"/>
    <n v="20"/>
    <s v="חדש"/>
    <n v="20"/>
    <n v="8"/>
    <n v="10"/>
    <n v="4"/>
    <n v="5"/>
    <n v="10"/>
    <n v="37"/>
    <n v="72.55"/>
    <x v="2"/>
    <s v="מהות: רכישת רכב גדול יותר להפצת סלי המזון האורגניים. הרחבת העסק הקיים 13 שנה. התקבל סיוע קודם ע&quot;ס 130 אלף ₪ "/>
    <n v="250000"/>
    <n v="125000"/>
    <n v="4013306.9000000004"/>
    <n v="0.5"/>
  </r>
  <r>
    <s v="אשכול"/>
    <s v="בני נצרים"/>
    <s v="ראב אמנון"/>
    <s v="חקלאות"/>
    <s v="יזם אחד"/>
    <n v="1670000"/>
    <n v="200000"/>
    <n v="0.11976047904191617"/>
    <n v="63567"/>
    <x v="1"/>
    <n v="6"/>
    <n v="2"/>
    <x v="2"/>
    <n v="18"/>
    <x v="2"/>
    <n v="16"/>
    <n v="1"/>
    <n v="5"/>
    <n v="125"/>
    <n v="12"/>
    <s v="חדש"/>
    <n v="20"/>
    <n v="9"/>
    <n v="10"/>
    <n v="4"/>
    <n v="7"/>
    <n v="8"/>
    <n v="38"/>
    <n v="72.45"/>
    <x v="1"/>
    <s v="מהות: הגדלת משק חקלאי, התקבל סיוע בעבר ע&quot;ס 100,000 ₪, המיזם קיים כ- 6 שנים; הון חוזר_x000a_עלות מבנים ע&quot;פ תוכנית עסקית 385,256 ₪, מתוכם עלות מאושרת של 30% הון חוזר"/>
    <n v="115576.8"/>
    <n v="57788.4"/>
    <n v="4071095.3000000003"/>
    <n v="0.5"/>
  </r>
  <r>
    <s v="שומרון"/>
    <s v="שומרון"/>
    <s v="ניר בן שושן"/>
    <s v="מרכז אתגרים טיפולי"/>
    <s v="יזם אחד"/>
    <n v="416000"/>
    <n v="200000"/>
    <n v="0.48076923076923078"/>
    <m/>
    <x v="2"/>
    <n v="5"/>
    <n v="5"/>
    <x v="5"/>
    <n v="12"/>
    <x v="5"/>
    <n v="12"/>
    <n v="3"/>
    <n v="10"/>
    <n v="78"/>
    <n v="16"/>
    <s v="מאוים"/>
    <n v="15"/>
    <n v="10"/>
    <n v="10"/>
    <n v="10"/>
    <n v="10"/>
    <n v="10"/>
    <n v="50"/>
    <n v="71.75"/>
    <x v="2"/>
    <s v="מהות: רכיבה טיפולית, ומרכז אתגרים טיפולי. הרחבה, קיים 7 שנים_x000a_עלות כוללת: ציוד 416,000 ₪_x000a_המיזם ממקום במרכז ( באזור קדומים)  -&gt; לצורך הניקוד נלקח כמועצה אזורית שומרון."/>
    <n v="416000"/>
    <n v="200000"/>
    <n v="4271095.3000000007"/>
    <n v="0.48076923076923078"/>
  </r>
  <r>
    <s v="גולן"/>
    <s v="מיצר"/>
    <s v="מיצר מושב אגש&quot;ח"/>
    <s v="הון חוזר שקדים"/>
    <s v="אגודה"/>
    <n v="200000"/>
    <n v="100000"/>
    <n v="0.5"/>
    <m/>
    <x v="3"/>
    <n v="6"/>
    <n v="4"/>
    <x v="4"/>
    <n v="14"/>
    <x v="1"/>
    <n v="18"/>
    <n v="1"/>
    <n v="5"/>
    <n v="55"/>
    <n v="16"/>
    <s v="סמוך"/>
    <n v="10"/>
    <n v="10"/>
    <n v="10"/>
    <n v="10"/>
    <n v="10"/>
    <n v="10"/>
    <n v="50"/>
    <n v="71.75"/>
    <x v="1"/>
    <s v="מהות: קבלת הון חוזר על מטע שקדים דבר שיאפשר המשך פיתוח התחום. בקשת סיוע הינה ע&quot;ס 100,000 ₪ (הון חוזר), ועלות מאושרת ע&quot;ס 200,000 ₪ (הון חוזר). פרויקט שהוקם אך יניב פירות רק ב2020"/>
    <n v="200000"/>
    <n v="100000"/>
    <n v="4371095.3000000007"/>
    <n v="0.5"/>
  </r>
  <r>
    <s v="הר חברון"/>
    <s v="פני חבר"/>
    <s v="פרידלנדר יוסף"/>
    <s v="חקלאות"/>
    <s v="יזם אחד"/>
    <n v="565000"/>
    <n v="200000"/>
    <n v="0.35398230088495575"/>
    <n v="28215"/>
    <x v="1"/>
    <n v="4"/>
    <n v="2"/>
    <x v="2"/>
    <n v="18"/>
    <x v="2"/>
    <n v="16"/>
    <n v="2"/>
    <n v="5"/>
    <n v="70"/>
    <n v="16"/>
    <s v="מאוים"/>
    <n v="15"/>
    <n v="10"/>
    <n v="9"/>
    <n v="8"/>
    <n v="6"/>
    <n v="5"/>
    <n v="38"/>
    <n v="71.7"/>
    <x v="1"/>
    <s v="מהות: הקמת דיר לגידול כבשים לבשר. עסק של שנתיים. עלות כוללת וסכום הבקשה אינם מופיעים בנספח (רק בתכנית עסקית); נדרש לבחון אישור מנהל אזרחי"/>
    <n v="565000"/>
    <n v="28215"/>
    <n v="4399310.3000000007"/>
    <n v="4.9938053097345135E-2"/>
  </r>
  <r>
    <s v="שדות נגב"/>
    <s v="תקומה"/>
    <s v="טרבלסי רמי"/>
    <s v="תיירות"/>
    <s v="יזם אחד"/>
    <n v="400000"/>
    <n v="200000"/>
    <n v="0.5"/>
    <n v="200000"/>
    <x v="1"/>
    <n v="5"/>
    <n v="8"/>
    <x v="5"/>
    <n v="12"/>
    <x v="3"/>
    <n v="14"/>
    <n v="13"/>
    <n v="20"/>
    <n v="125"/>
    <n v="12"/>
    <s v="סמוך"/>
    <n v="10"/>
    <n v="8"/>
    <n v="10"/>
    <n v="10"/>
    <n v="8"/>
    <n v="6"/>
    <n v="42"/>
    <n v="71.3"/>
    <x v="2"/>
    <s v="מהות: פיתוח תיירות הכוללת גידולים מיוחדים, הדרכה, מכירה ישירה ופעילות חקלאית. הרחבה, המיזם קיים כשנה; הבקשה הינה לגבי עלות מבנה (150 אלף ₪) ותשתית (75 אלף ₪); ציוד (75 אלף ₪) - מאושר 150 אלף ₪ בלבד"/>
    <n v="300000"/>
    <n v="150000"/>
    <n v="4549310.3000000007"/>
    <n v="0.5"/>
  </r>
  <r>
    <s v="רמת נגב"/>
    <s v="ניצני סיני"/>
    <s v="כפריית רמת -מתי ברקוביץ"/>
    <s v="שירותים"/>
    <s v="יזם אחד"/>
    <n v="1920000"/>
    <n v="400000"/>
    <n v="0.20833333333333334"/>
    <n v="200000"/>
    <x v="1"/>
    <n v="6"/>
    <n v="6"/>
    <x v="3"/>
    <n v="8"/>
    <x v="1"/>
    <n v="18"/>
    <n v="14"/>
    <n v="20"/>
    <n v="68"/>
    <n v="16"/>
    <s v="סמוך"/>
    <n v="10"/>
    <n v="10"/>
    <n v="9"/>
    <n v="9"/>
    <n v="2"/>
    <n v="2"/>
    <n v="32"/>
    <n v="71.3"/>
    <x v="2"/>
    <s v="הקמת כפרייה חדשה; עלות הקמת מבנה"/>
    <n v="400000"/>
    <n v="200000"/>
    <n v="4749310.3000000007"/>
    <n v="0.5"/>
  </r>
  <r>
    <s v="לכיש"/>
    <s v="אליאב"/>
    <s v="מנקין אלישבע"/>
    <s v="תעשיה"/>
    <s v="יזם אחד"/>
    <n v="371938"/>
    <n v="132539"/>
    <n v="0.35634702557953207"/>
    <n v="132539"/>
    <x v="1"/>
    <n v="6"/>
    <n v="6"/>
    <x v="3"/>
    <n v="8"/>
    <x v="3"/>
    <n v="14"/>
    <n v="5"/>
    <n v="15"/>
    <n v="105"/>
    <n v="12"/>
    <s v="חדש"/>
    <n v="20"/>
    <n v="10"/>
    <n v="10"/>
    <n v="6"/>
    <n v="7"/>
    <n v="7"/>
    <n v="40"/>
    <n v="71.25"/>
    <x v="2"/>
    <s v="מהות: שיווק מוצרי לייף סטייל באינטרנט; רוצה להיכנס לשוק המוצרים של אמזון ומבקשת רכישת ציוד ייצור (23 אלף ₪); מחשוב וצילום (78 אלף ₪); בניית אתר (45 אלף ₪); הקמת פלטפורמה באמזון (8 אלף ₪)"/>
    <n v="154077"/>
    <n v="77038.5"/>
    <n v="4826348.8000000007"/>
    <n v="0.5"/>
  </r>
  <r>
    <s v="מעלה יוסף"/>
    <s v="דישון"/>
    <s v="דפנה ורפי פלדשטיין"/>
    <s v="גידול על המים"/>
    <s v="יזם אחד"/>
    <n v="200000"/>
    <n v="100000"/>
    <n v="0.5"/>
    <m/>
    <x v="3"/>
    <n v="7"/>
    <n v="6"/>
    <x v="3"/>
    <n v="8"/>
    <x v="2"/>
    <n v="16"/>
    <n v="3"/>
    <n v="10"/>
    <n v="110"/>
    <n v="12"/>
    <s v="צמוד"/>
    <n v="20"/>
    <n v="10"/>
    <n v="10"/>
    <n v="6"/>
    <n v="10"/>
    <n v="8"/>
    <n v="44"/>
    <n v="71.099999999999994"/>
    <x v="3"/>
    <s v="הקמת חממה הידרופובית ומרכז מבקרים ותיירות חקלאית. גידול תעשייתי, מבוסס מים, ללא ריסוס, שיווק עצמי לאוכלוסיה מיוחדת. הרחבה._x000a_חוק עידוד ההשקעות בחקלאות אינו חל על המיזם. _x000a_עלות כוללת: ציוד(רכב) - 130,000; הון חוזר 70,000 ₪. "/>
    <n v="169000"/>
    <n v="84500"/>
    <n v="4910848.8000000007"/>
    <n v="0.5"/>
  </r>
  <r>
    <s v="גולן"/>
    <s v="קלע"/>
    <s v="עמית ברנע"/>
    <s v="מאפיית בוטיק"/>
    <s v="יזם אחד"/>
    <n v="335000"/>
    <n v="167000"/>
    <n v="0.49850746268656715"/>
    <m/>
    <x v="3"/>
    <n v="6"/>
    <n v="6"/>
    <x v="3"/>
    <n v="8"/>
    <x v="1"/>
    <n v="18"/>
    <n v="5"/>
    <n v="15"/>
    <n v="74"/>
    <n v="16"/>
    <s v="אחר"/>
    <n v="5"/>
    <n v="10"/>
    <n v="10"/>
    <n v="10"/>
    <n v="10"/>
    <n v="10"/>
    <n v="50"/>
    <n v="71"/>
    <x v="3"/>
    <s v="מהות: מאפיית בוטיק ללחמי בריאות, כוללת הגשת קפה וארוחות קלות, מקום מפגש המקבץ את הקהילות האזוריות. העתקת פעילות של עסק קיים._x000a_עלות מאושרת ע&quot;ס 265,000 ₪ (ללא שיווק, חידוש ציוד) וסכום מומלץ 132,500 ₪ "/>
    <n v="265000"/>
    <n v="132500"/>
    <n v="5043348.8000000007"/>
    <n v="0.5"/>
  </r>
  <r>
    <s v="רמת נגב"/>
    <s v="רתמים"/>
    <s v="מלכה שלום"/>
    <s v="שירותים"/>
    <s v="יזם אחד"/>
    <n v="400000"/>
    <n v="200000"/>
    <n v="0.5"/>
    <n v="0"/>
    <x v="1"/>
    <n v="6"/>
    <n v="5"/>
    <x v="5"/>
    <n v="12"/>
    <x v="1"/>
    <n v="18"/>
    <n v="0"/>
    <n v="0"/>
    <n v="86"/>
    <n v="16"/>
    <s v="חדש"/>
    <n v="20"/>
    <n v="9"/>
    <n v="9"/>
    <n v="7"/>
    <n v="10"/>
    <n v="7"/>
    <n v="42"/>
    <n v="70.8"/>
    <x v="0"/>
    <s v="מהות: העסק מציע פתרונות חדשניים וטובים להדקלת מדורות ברגע ללא מאמץ. הרחבה, העסק קיים 3.5 שנים. מאושר רק רכישת מלגזה של 11 אלף ₪ ולכן הבקשה נפסלת."/>
    <n v="0"/>
    <n v="0"/>
    <n v="5043348.8000000007"/>
    <n v="0"/>
  </r>
  <r>
    <s v="הר חברון"/>
    <s v="נגוהות"/>
    <s v=" חגי ניסים"/>
    <s v="חקלאות"/>
    <s v="יזם אחד"/>
    <n v="796000"/>
    <n v="200000"/>
    <n v="0.25125628140703515"/>
    <n v="65835"/>
    <x v="1"/>
    <n v="4"/>
    <n v="3"/>
    <x v="1"/>
    <n v="16"/>
    <x v="2"/>
    <n v="16"/>
    <n v="2"/>
    <n v="5"/>
    <n v="50"/>
    <n v="16"/>
    <s v="מאוים"/>
    <n v="15"/>
    <n v="10"/>
    <n v="8"/>
    <n v="9"/>
    <n v="7"/>
    <n v="5"/>
    <n v="39"/>
    <n v="70.599999999999994"/>
    <x v="1"/>
    <s v="מהות: הקמת דיר לגידול כבשים לבשר. עלות כוללת וסכום הבקשה אינם מופיעים בנספח (רק בתכנית עסקית). העסק קיים כשנה, בהרחבה; נדרש לבחון אישור מנהל אזרחי"/>
    <n v="796000"/>
    <n v="65835"/>
    <n v="5109183.8000000007"/>
    <n v="8.2707286432160798E-2"/>
  </r>
  <r>
    <s v="מגילות ים המלח"/>
    <s v="אלמוג"/>
    <s v="גיא ארליך"/>
    <s v="חוות האפרסמון"/>
    <s v="יזם אחד"/>
    <n v="400000"/>
    <n v="200000"/>
    <n v="0.5"/>
    <m/>
    <x v="2"/>
    <n v="7"/>
    <n v="7"/>
    <x v="6"/>
    <n v="4"/>
    <x v="2"/>
    <n v="16"/>
    <n v="5"/>
    <n v="15"/>
    <n v="87"/>
    <n v="16"/>
    <s v="מאוים"/>
    <n v="15"/>
    <n v="10"/>
    <n v="6"/>
    <n v="6"/>
    <n v="10"/>
    <n v="10"/>
    <n v="42"/>
    <n v="70.3"/>
    <x v="0"/>
    <s v="מהות: קו מוצרי קוסמטיקה מצמח האפרסמון הקדום. העסק הוקם לפני כ8 שנים._x000a_עלות כוללת: ייצור מלאי של תמרוקים - 206,144 ₪, קמפיין שיווק חצי שנתי - 120,000 ₪, הון חוזר (משכורות) - 73,856._x000a_לבחון האם יש כאן השקעה או לא (ביחס ליצור המלאי) - לאחר בדיקה בתכנית העסקית, הבקשה הינה בגין מלאי, שיווק והון חוזר (משכורות)"/>
    <n v="0"/>
    <n v="0"/>
    <n v="5109183.8000000007"/>
    <n v="0"/>
  </r>
  <r>
    <s v="מטה אשר"/>
    <s v="חניתה"/>
    <s v="קבוץ חניתה אגש&quot;ח"/>
    <s v="בריאות יופי"/>
    <s v="אגודה"/>
    <n v="1159000"/>
    <n v="500000"/>
    <n v="0.43140638481449528"/>
    <m/>
    <x v="3"/>
    <n v="6"/>
    <n v="7"/>
    <x v="3"/>
    <n v="8"/>
    <x v="2"/>
    <n v="16"/>
    <n v="25"/>
    <n v="20"/>
    <n v="236"/>
    <n v="4"/>
    <s v="צמוד"/>
    <n v="20"/>
    <n v="10"/>
    <n v="10"/>
    <n v="10"/>
    <n v="5"/>
    <n v="2"/>
    <n v="37"/>
    <n v="69.8"/>
    <x v="0"/>
    <s v="מהות: שיפוץ מבנה לטובת עסקים קטנים. נמצאים בשלבי אישורי התכנית (6), מיזם חדש (בשלות 2-4), ומשפיע על המרחב או האזור (8-6)_x000a_תכנית עסקית אינה עומדת באמות מידה כלכליות וגם קיבלו סיוע בעבר על כן המלצה החטיבה הינה לדחות את הבקשה. _x000a_תכנית ההשקעה הובהרה, והועברה לאחר 31.10.18_x000a_עלות כוללת: מבנים - 1,159,000 ₪. בקשה - 500,000 ₪ _x000a_החטיבה מבקשת לדון בבקשה באופן חריג ומיוחד"/>
    <n v="0"/>
    <n v="0"/>
    <n v="5109183.8000000007"/>
    <n v="0"/>
  </r>
  <r>
    <s v="רמת נגב"/>
    <s v="בודדים"/>
    <s v="יזרעאל אייל וחנה"/>
    <s v="תיירות"/>
    <s v="יזם אחד"/>
    <n v="9342000"/>
    <n v="200000"/>
    <n v="2.1408691928923144E-2"/>
    <n v="200000"/>
    <x v="1"/>
    <n v="6"/>
    <s v="_"/>
    <x v="3"/>
    <n v="8"/>
    <x v="1"/>
    <n v="18"/>
    <n v="14"/>
    <n v="20"/>
    <n v="2"/>
    <n v="20"/>
    <s v="אחר"/>
    <n v="5"/>
    <n v="10"/>
    <n v="2"/>
    <n v="4"/>
    <n v="6"/>
    <n v="8"/>
    <n v="30"/>
    <n v="69.75"/>
    <x v="2"/>
    <s v="מהות: חווה חקלאית-תיירותית (הרחבה, קיים 20 שנה); הבקשה עוסקת בהקמת מרכז מבקרים ויחידות אירוח; סיוע בתכנון והקמה של ממ&quot;דים (התנייה לאישור המיזם) - 650 אלף ₪"/>
    <n v="650000"/>
    <n v="200000"/>
    <n v="5309183.8000000007"/>
    <n v="0.30769230769230771"/>
  </r>
  <r>
    <s v="גולן"/>
    <s v="מיצר"/>
    <s v="שוחט יוסף"/>
    <s v="מכוורת"/>
    <s v="יזם אחד"/>
    <n v="350000"/>
    <n v="175000"/>
    <n v="0.5"/>
    <m/>
    <x v="3"/>
    <n v="6"/>
    <n v="4"/>
    <x v="4"/>
    <n v="14"/>
    <x v="1"/>
    <n v="18"/>
    <n v="2"/>
    <n v="5"/>
    <n v="55"/>
    <n v="16"/>
    <s v="סמוך"/>
    <n v="10"/>
    <n v="10"/>
    <n v="10"/>
    <n v="5"/>
    <n v="10"/>
    <n v="10"/>
    <n v="45"/>
    <n v="69.75"/>
    <x v="2"/>
    <s v="מהות: מכוורות לייצור דבש, ומתן שירותי האבקה. העסק קיים 3 שנים._x000a_עלות כוללת: ציוד (מנוף) - 60,000 ₪, אחר (משאית) - 290,000 ₪._x000a_עלות מאושרת: מנוף 60,000 ₪, 290,000 ₪ בגין המשאית. הסכום המומלץ הינו ע&quot;ס 175,000 ₪._x000a_לבדוק מול צביקה כהן האם מותר לתמוך במכוורת לפי חוק עידוד השקעות הון_x000a_לאחר בדיקה, משאית היא לא חלק אינטגרלי מהכוורת, לכן ניתן לממן"/>
    <n v="350000"/>
    <n v="175000"/>
    <n v="5484183.8000000007"/>
    <n v="0.5"/>
  </r>
  <r>
    <s v="אשכול"/>
    <s v="בני נצרים"/>
    <s v="דמארי יותם"/>
    <s v="חקלאות"/>
    <s v="יזם אחד"/>
    <n v="1380000"/>
    <n v="160000"/>
    <n v="0.11594202898550725"/>
    <n v="64406"/>
    <x v="1"/>
    <n v="6"/>
    <n v="2"/>
    <x v="2"/>
    <n v="18"/>
    <x v="2"/>
    <n v="16"/>
    <n v="0"/>
    <n v="0"/>
    <n v="125"/>
    <n v="12"/>
    <s v="חדש"/>
    <n v="20"/>
    <n v="10"/>
    <n v="10"/>
    <n v="4"/>
    <n v="8"/>
    <n v="8"/>
    <n v="40"/>
    <n v="69.5"/>
    <x v="1"/>
    <s v="מהות: הגדלת משק חקלאי, התקבל סיוע בעבר ע&quot;ס 100,000 ₪, המיזם קיים כ- 6 שנים; הון חוזר_x000a_עלות מבנים 240,000 ₪, מתוכם עלות מאושר של 30% הון חוזר"/>
    <n v="72000"/>
    <n v="36000"/>
    <n v="5520183.8000000007"/>
    <n v="0.5"/>
  </r>
  <r>
    <s v="מטה בנימין"/>
    <s v="רימונים"/>
    <s v="ברק זילברמן"/>
    <s v="הכל לבית - חנות"/>
    <s v="יזם אחד"/>
    <n v="175000"/>
    <n v="87500"/>
    <n v="0.5"/>
    <m/>
    <x v="2"/>
    <n v="4"/>
    <n v="6"/>
    <x v="4"/>
    <n v="14"/>
    <x v="5"/>
    <n v="12"/>
    <n v="2"/>
    <n v="5"/>
    <n v="98"/>
    <n v="16"/>
    <s v="מאוים"/>
    <n v="15"/>
    <n v="10"/>
    <n v="10"/>
    <n v="10"/>
    <n v="10"/>
    <n v="10"/>
    <n v="50"/>
    <n v="69.5"/>
    <x v="2"/>
    <s v="מהות: חנות למוצרי אחזקת הבית, כלי בית, חומרי בניין וציוד לשיפוצים. עם קבלת התמיכה וסיום השיפוץ המתוכנן, יועסקו עוד שני עובדים. העסק קיים כ-12 שנה._x000a_עלות כוללת: תשתיות - 175,000 ₪"/>
    <n v="175000"/>
    <n v="87500"/>
    <n v="5607683.8000000007"/>
    <n v="0.5"/>
  </r>
  <r>
    <s v="רמת נגב"/>
    <s v="ניצני סיני"/>
    <s v="כץ ליאור"/>
    <s v="חקלאות"/>
    <s v="יזם אחד"/>
    <n v="1312000"/>
    <n v="200000"/>
    <n v="0.1524390243902439"/>
    <n v="153615"/>
    <x v="1"/>
    <n v="6"/>
    <n v="6"/>
    <x v="3"/>
    <n v="8"/>
    <x v="1"/>
    <n v="18"/>
    <n v="7"/>
    <n v="15"/>
    <n v="68"/>
    <n v="16"/>
    <s v="סמוך"/>
    <n v="10"/>
    <n v="9"/>
    <n v="9"/>
    <n v="4"/>
    <n v="8"/>
    <n v="6"/>
    <n v="36"/>
    <n v="69.150000000000006"/>
    <x v="1"/>
    <s v="מהות: משק חקלאי של עגבניות שרי. הרחבה, עסק קיים 3 שנים;_x000a_עלות מבנים -730,000 ₪, תשתיות - 201,000 ₪. עלות מאושרת 30% הון חוזר"/>
    <n v="279300"/>
    <n v="139650"/>
    <n v="5747333.8000000007"/>
    <n v="0.5"/>
  </r>
  <r>
    <s v="ערבות הירדן"/>
    <s v="משכיות"/>
    <s v="איילת  חזות"/>
    <s v="תיירות"/>
    <s v="יזם אחד"/>
    <n v="113220"/>
    <n v="56610"/>
    <n v="0.5"/>
    <n v="0"/>
    <x v="2"/>
    <n v="6"/>
    <n v="2"/>
    <x v="2"/>
    <n v="18"/>
    <x v="2"/>
    <n v="16"/>
    <n v="1"/>
    <n v="5"/>
    <n v="34"/>
    <n v="20"/>
    <s v="חדש"/>
    <n v="20"/>
    <n v="2"/>
    <n v="0"/>
    <n v="5"/>
    <n v="5"/>
    <n v="2"/>
    <n v="14"/>
    <n v="68.849999999999994"/>
    <x v="0"/>
    <s v="המיזם עודכן על ידי מרחב דרום. לא הועברו נספח ותכנית עסקית למיזם. _x000a_הערת מרחב דרום: היזם מתגורר כיום מחוץ ליישוב והיישוב מרוחק ההשקעה הנה מול ציוד נייד בחצר הבית המלצתנו הנה שהבקשה איננה בהתאם למטרות הנוהל ועל כן המלצתנו הנה לדחות את הבקשה. חישוב הסכום הנו במידה ושיקול זה לא מתקבל (51,493 ש&quot;ח) "/>
    <n v="0"/>
    <n v="0"/>
    <n v="5747333.8000000007"/>
    <n v="0"/>
  </r>
  <r>
    <s v="גולן"/>
    <s v="נטור"/>
    <s v="רינה אפלבאוום"/>
    <s v="תכשיטנות"/>
    <s v="יזם אחד"/>
    <n v="470000"/>
    <n v="270000"/>
    <n v="0.57446808510638303"/>
    <m/>
    <x v="3"/>
    <n v="6"/>
    <n v="5"/>
    <x v="5"/>
    <n v="12"/>
    <x v="1"/>
    <n v="18"/>
    <n v="3"/>
    <n v="10"/>
    <n v="70"/>
    <n v="16"/>
    <s v="אחר"/>
    <n v="5"/>
    <n v="10"/>
    <n v="10"/>
    <n v="5"/>
    <n v="10"/>
    <n v="10"/>
    <n v="45"/>
    <n v="68.25"/>
    <x v="2"/>
    <s v="מהות: הרחבת פעילות הסטודיו למרכז מבקרים וסדנאות. העסק קיים כ14 שנים. _x000a_עלות מאושרת: 448,300 ₪ (4 מבנים יבילים, תכנון אדריכלי והנדסי, פיתוח שטח קבלן, חניית נכים)_x000a_סכום מומלץ: 200,000 ₪ "/>
    <n v="448300"/>
    <n v="200000"/>
    <n v="5947333.8000000007"/>
    <n v="0.44612982377871963"/>
  </r>
  <r>
    <s v="מעלה יוסף"/>
    <s v="כפר רוזנואלד (זרעית)"/>
    <s v="ליאת כהן"/>
    <s v="מזון מסחר"/>
    <s v="יזם אחד"/>
    <n v="480676"/>
    <n v="200000"/>
    <n v="0.4160806863667002"/>
    <m/>
    <x v="3"/>
    <n v="7"/>
    <n v="7"/>
    <x v="6"/>
    <n v="4"/>
    <x v="2"/>
    <n v="16"/>
    <n v="2"/>
    <n v="5"/>
    <n v="84"/>
    <n v="16"/>
    <s v="צמוד"/>
    <n v="20"/>
    <n v="10"/>
    <n v="10"/>
    <n v="10"/>
    <n v="10"/>
    <n v="6"/>
    <n v="46"/>
    <n v="68.150000000000006"/>
    <x v="2"/>
    <s v="מהות: שילוב קייטרינג, מזנון, מינימרקט. ותק המיזם 4 שנים_x000a_עלות כוללת: היתרים ומבנים-435,476 ₪, ציוד-45,200 ₪. בקשה על מבנים ע&quot;ס 200,000 ₪._x000a_לבדוק האם קיבלה סיוע קודם (עסק קודם בבעלותה של אמה, האם הצהירה כי לא קיבלה סיוע קודם מהחטיבה), מתגוררת עם אמה בנחלה 14 שנים. העבירה אישור שכירות._x000a_אישור עסק, אישור משרד הבריאות - ממתינים לקבל"/>
    <n v="480676"/>
    <n v="200000"/>
    <n v="6147333.8000000007"/>
    <n v="0.4160806863667002"/>
  </r>
  <r>
    <s v="גוש עציון"/>
    <s v="אספר"/>
    <s v="גבריאל דוד"/>
    <s v="דיר כבשים"/>
    <s v="יזם אחד"/>
    <n v="100000"/>
    <n v="50000"/>
    <n v="0.5"/>
    <m/>
    <x v="2"/>
    <n v="5"/>
    <n v="2"/>
    <x v="2"/>
    <n v="18"/>
    <x v="3"/>
    <n v="14"/>
    <n v="1"/>
    <n v="5"/>
    <n v="98"/>
    <n v="16"/>
    <s v="מאוים"/>
    <n v="15"/>
    <n v="6"/>
    <n v="10"/>
    <n v="4"/>
    <n v="10"/>
    <n v="4"/>
    <n v="34"/>
    <n v="68.099999999999994"/>
    <x v="1"/>
    <s v="דיר לגידול כבשים לבשר. הרחבת עסק הקיים שנה._x000a_עלות כוללת: 835,000 ₪, מתוך - מזון 154,000 ₪, 485,000 ₪ רכישת עדר ותשתיות._x000a_חקלאות- מאושר רק הון חוזר בלבד"/>
    <n v="145500"/>
    <n v="72750"/>
    <n v="6220083.8000000007"/>
    <n v="0.5"/>
  </r>
  <r>
    <s v="מטה בנימין"/>
    <s v="נחליאל"/>
    <s v="צבי לקס"/>
    <s v="גידול בקר"/>
    <s v="יזם אחד"/>
    <n v="761000"/>
    <n v="200000"/>
    <n v="0.26281208935611039"/>
    <m/>
    <x v="2"/>
    <n v="4"/>
    <n v="2"/>
    <x v="2"/>
    <n v="18"/>
    <x v="5"/>
    <n v="12"/>
    <n v="2"/>
    <n v="5"/>
    <n v="100"/>
    <n v="16"/>
    <s v="מאוים"/>
    <n v="15"/>
    <n v="10"/>
    <n v="10"/>
    <n v="10"/>
    <n v="5"/>
    <n v="4"/>
    <n v="39"/>
    <n v="68.099999999999994"/>
    <x v="1"/>
    <s v="מהות: דיר לגידול כבשים לבשר. מיזם חדש._x000a_עלות כוללת: ציוד - 498,000 ₪, תשתיות 130,000 ₪, הון חוזר - 133,000 ₪ (חלק מהעלות זה רכישת כבשים וצאן)"/>
    <n v="133000"/>
    <n v="66500"/>
    <n v="6286583.8000000007"/>
    <n v="0.5"/>
  </r>
  <r>
    <s v="גולן"/>
    <s v="קדמת צבי"/>
    <s v="רותם צרפתי "/>
    <s v="מסעדנות"/>
    <s v="יזם אחד"/>
    <n v="100000"/>
    <n v="50000"/>
    <n v="0.5"/>
    <m/>
    <x v="3"/>
    <n v="6"/>
    <n v="8"/>
    <x v="3"/>
    <n v="8"/>
    <x v="1"/>
    <n v="18"/>
    <n v="5"/>
    <n v="15"/>
    <n v="142"/>
    <n v="12"/>
    <s v="אחר"/>
    <n v="5"/>
    <n v="10"/>
    <n v="10"/>
    <n v="10"/>
    <n v="10"/>
    <n v="10"/>
    <n v="50"/>
    <n v="68"/>
    <x v="2"/>
    <s v="מהות: מסעדה בכפר האמנים, יש מטרה &quot;להרים&quot; את כפר האמנים דבר שיגדיל את הלקוחות ויגביר את התיירות._x000a_עלות מאושרת: 70,000 כולל ציוד למטבח, כסאות, מזגנים, שיפוץ המסעדה."/>
    <n v="70000"/>
    <n v="35000"/>
    <n v="6321583.8000000007"/>
    <n v="0.5"/>
  </r>
  <r>
    <s v="מטה בנימין"/>
    <s v="עפרה"/>
    <s v="שוקי מוריה"/>
    <s v="מכבסה"/>
    <s v="יזם אחד"/>
    <n v="480000"/>
    <n v="200000"/>
    <n v="0.42"/>
    <m/>
    <x v="2"/>
    <n v="4"/>
    <n v="4"/>
    <x v="4"/>
    <n v="14"/>
    <x v="5"/>
    <n v="12"/>
    <n v="5"/>
    <n v="15"/>
    <n v="450"/>
    <n v="4"/>
    <s v="מאוים"/>
    <n v="15"/>
    <n v="10"/>
    <n v="10"/>
    <n v="10"/>
    <n v="10"/>
    <n v="10"/>
    <n v="50"/>
    <n v="68"/>
    <x v="2"/>
    <s v="מהות: קניית ציוד מתקדם למפעל החדש בשער בנימין העסקת אנשים בעלי צרכים מיוחדים במפעל, מכבסה תעשייתית. _x000a_הרחבת העסק הקיים כ22 שנה._x000a_עלות כוללת: ציוד- 480,000 ₪"/>
    <n v="480000"/>
    <n v="200000"/>
    <n v="6521583.8000000007"/>
    <n v="0.41666666666666669"/>
  </r>
  <r>
    <s v="הערבה התיכונה"/>
    <s v="עידן"/>
    <s v="אביגד מתן"/>
    <s v="חקלאות"/>
    <s v="יזם אחד"/>
    <n v="1600000"/>
    <n v="200000"/>
    <n v="0.125"/>
    <n v="200000"/>
    <x v="1"/>
    <n v="7"/>
    <n v="6"/>
    <x v="3"/>
    <n v="8"/>
    <x v="1"/>
    <n v="18"/>
    <n v="3"/>
    <n v="10"/>
    <n v="85"/>
    <n v="16"/>
    <s v="סמוך"/>
    <n v="10"/>
    <n v="10"/>
    <n v="10"/>
    <n v="8"/>
    <n v="10"/>
    <n v="4"/>
    <n v="42"/>
    <n v="67.8"/>
    <x v="1"/>
    <s v="מהות: הרחבת הרפת, העסק קיים כ- 1.5 שנים; הון חוזר_x000a_עלות השקעה במבנים 1,600,000 ₪, מתוכם עלות מאושר של 30% הון חוזר"/>
    <n v="480000"/>
    <n v="200000"/>
    <n v="6721583.8000000007"/>
    <n v="0.41666666666666669"/>
  </r>
  <r>
    <s v="אשכול"/>
    <s v="יתד"/>
    <s v="ראובני ארז"/>
    <s v="שירותים"/>
    <s v="יזם אחד"/>
    <n v="180072"/>
    <n v="160000"/>
    <n v="0.88853347549868944"/>
    <n v="90036"/>
    <x v="1"/>
    <n v="6"/>
    <n v="5"/>
    <x v="5"/>
    <n v="12"/>
    <x v="2"/>
    <n v="16"/>
    <n v="4"/>
    <n v="10"/>
    <n v="100"/>
    <n v="16"/>
    <s v="סמוך"/>
    <n v="10"/>
    <n v="10"/>
    <n v="8"/>
    <n v="7"/>
    <n v="7"/>
    <n v="7"/>
    <n v="39"/>
    <n v="67.599999999999994"/>
    <x v="0"/>
    <s v="מהות: הרחבת משרד אדריכלות תכנון וביצוע פרוייקטים ובנייה. הרחבה, קיים 4 שנים; הבקשה עוסקת בריהוט משרדי, תוכנות מחשב; אין היתר ולכן לא זכאי"/>
    <n v="0"/>
    <n v="0"/>
    <n v="6721583.8000000007"/>
    <n v="0"/>
  </r>
  <r>
    <s v="עמק הירדן"/>
    <s v="דגניה ב'"/>
    <s v="גלית  ניר לב אלפרט"/>
    <s v="שוקולד"/>
    <s v="יזם אחד"/>
    <n v="442000"/>
    <n v="200000"/>
    <n v="0.45248868778280543"/>
    <m/>
    <x v="3"/>
    <n v="6"/>
    <n v="6"/>
    <x v="3"/>
    <n v="8"/>
    <x v="2"/>
    <n v="16"/>
    <n v="8"/>
    <n v="20"/>
    <n v="203"/>
    <n v="4"/>
    <s v="סמוך"/>
    <n v="10"/>
    <n v="10"/>
    <n v="10"/>
    <n v="10"/>
    <n v="10"/>
    <n v="10"/>
    <n v="50"/>
    <n v="67.5"/>
    <x v="2"/>
    <s v="מהות: גליתא חוות שוקולד בקיבוץ דגניה המעסיקה מספר רב של עובדים ופועלת בתחום הייצור. העסק בהרחב, קיים 12 שנה. _x000a_עלות כוללה בגין ציוד ע&quot;ס 442,000 ₪ (קו ייצור שוקולד, מכונת טמפרור, קו ציפוי), בקשה - 200,000 ₪ בגין ציוד."/>
    <n v="442000"/>
    <n v="200000"/>
    <n v="6921583.8000000007"/>
    <n v="0.45248868778280543"/>
  </r>
  <r>
    <s v="הערבה התיכונה"/>
    <s v="צוקים"/>
    <s v="לדרמן יאיר ושירה"/>
    <s v="תיירות"/>
    <s v="יזם אחד"/>
    <n v="372400"/>
    <n v="186200"/>
    <n v="0.5"/>
    <n v="186200"/>
    <x v="1"/>
    <n v="7"/>
    <n v="6"/>
    <x v="3"/>
    <n v="8"/>
    <x v="1"/>
    <n v="18"/>
    <n v="4"/>
    <n v="10"/>
    <n v="61"/>
    <n v="16"/>
    <s v="סמוך"/>
    <n v="10"/>
    <n v="10"/>
    <n v="9"/>
    <n v="7"/>
    <n v="10"/>
    <n v="5"/>
    <n v="41"/>
    <n v="67.400000000000006"/>
    <x v="3"/>
    <s v="מהות: כפר נופש הכולל 11 סוויטות, אולם התכנסות חדר טיפולי ספא, מצפורים וטיילת נוף. הרחבה, החברה קיימת 10 שנים, אם כי המיזם קיים שנה בלבד. מאושר מסלול הון חוזר (כי בהשקעות זה מאושר דרך משרד התיירות)_x000a_עלות כוללת: בניה ושיפוץ מבנים - 172,000 ש&quot;ח, ועוד עלות הון חוזר 200,400 (אך ישנה הכרה רק ב30% מתוך סה&quot;כ עלות ההשקעה)"/>
    <n v="223600"/>
    <n v="111800"/>
    <n v="7033383.8000000007"/>
    <n v="0.5"/>
  </r>
  <r>
    <s v="רמת נגב"/>
    <s v="ניצני סיני"/>
    <s v="רשדי יונתן"/>
    <s v="חקלאות"/>
    <s v="יזם אחד"/>
    <n v="204830"/>
    <n v="102415"/>
    <n v="0.5"/>
    <n v="44385"/>
    <x v="1"/>
    <n v="6"/>
    <n v="6"/>
    <x v="3"/>
    <n v="8"/>
    <x v="1"/>
    <n v="18"/>
    <n v="3"/>
    <n v="10"/>
    <n v="68"/>
    <n v="16"/>
    <s v="סמוך"/>
    <n v="10"/>
    <n v="10"/>
    <n v="9"/>
    <n v="4"/>
    <n v="10"/>
    <n v="8"/>
    <n v="41"/>
    <n v="67.400000000000006"/>
    <x v="1"/>
    <s v="חברה לגידול תוצרת חקלאית, הרחבת עסק הקיים 5 שנים. הון חוזר_x000a_עלות השקעה מבני גידול 268,666 ₪, עלות מאושרת ע&quot;ס 30% בגין הון חוזר"/>
    <n v="80533.2"/>
    <n v="40266.6"/>
    <n v="7073650.4000000004"/>
    <n v="0.5"/>
  </r>
  <r>
    <s v="רמת נגב"/>
    <s v="ניצני סיני"/>
    <s v="משה עוזי"/>
    <s v="חקלאות"/>
    <s v="יזם אחד"/>
    <n v="204830"/>
    <n v="102415"/>
    <n v="0.5"/>
    <n v="44385"/>
    <x v="1"/>
    <n v="6"/>
    <n v="6"/>
    <x v="3"/>
    <n v="8"/>
    <x v="1"/>
    <n v="18"/>
    <n v="3"/>
    <n v="10"/>
    <n v="68"/>
    <n v="16"/>
    <s v="סמוך"/>
    <n v="10"/>
    <n v="10"/>
    <n v="9"/>
    <n v="4"/>
    <n v="10"/>
    <n v="8"/>
    <n v="41"/>
    <n v="67.400000000000006"/>
    <x v="1"/>
    <s v="הקמת בית רשת חדש לגידול עגבניות שרי, הרחבת מיזם הקיים 5 שנים. הון חוזר_x000a_עלות השקעה מבני גידול 268,666 ₪, עלות מאושרת ע&quot;ס 30% בגין הון חוזר"/>
    <n v="80533.2"/>
    <n v="40266.6"/>
    <n v="7113917"/>
    <n v="0.5"/>
  </r>
  <r>
    <s v="שומרון"/>
    <s v="ריחן"/>
    <s v="עמק כהן"/>
    <s v="חוות איילות"/>
    <s v="יזם אחד"/>
    <n v="692098"/>
    <n v="200000"/>
    <n v="0.28897641663463847"/>
    <m/>
    <x v="2"/>
    <n v="5"/>
    <n v="6"/>
    <x v="5"/>
    <n v="12"/>
    <x v="5"/>
    <n v="12"/>
    <n v="5"/>
    <n v="15"/>
    <n v="92"/>
    <n v="16"/>
    <s v="אחר"/>
    <n v="5"/>
    <n v="10"/>
    <n v="10"/>
    <n v="10"/>
    <n v="10"/>
    <n v="8"/>
    <n v="48"/>
    <n v="67.2"/>
    <x v="2"/>
    <s v="מהות: חווה חינוכית לצעירים ונוער, סדנאות ופעילויות חינוכיות בשטח לכל המשפחה. הרחבת מיזם הקיים כ-6 שנים._x000a_עלות כוללת: ציוד - 249,820 ₪, תשתיות - 242,278 ₪"/>
    <n v="492098"/>
    <n v="200000"/>
    <n v="7313917"/>
    <n v="0.40642311084377503"/>
  </r>
  <r>
    <s v="אשכול"/>
    <s v="בני נצרים"/>
    <s v="לבנון אבי"/>
    <s v="חקלאות"/>
    <s v="יזם אחד"/>
    <n v="364061"/>
    <n v="200000"/>
    <n v="0.54935848662724107"/>
    <n v="72435"/>
    <x v="1"/>
    <n v="6"/>
    <n v="2"/>
    <x v="2"/>
    <n v="18"/>
    <x v="2"/>
    <n v="16"/>
    <n v="0"/>
    <n v="0"/>
    <n v="125"/>
    <n v="12"/>
    <s v="חדש"/>
    <n v="20"/>
    <n v="10"/>
    <n v="10"/>
    <n v="4"/>
    <n v="5"/>
    <n v="5"/>
    <n v="34"/>
    <n v="67.099999999999994"/>
    <x v="1"/>
    <s v="מהות: גידולים חקלאים. מיזם חדש הנ&quot;ל מבצע השקעה על פי התוכנית העסקית בסכום של 439,000 ₪. עלות של 364 אלף ₪. הון חוזר._x000a_ההכרה הנה על סכום המבוקש 364,061"/>
    <n v="109218.3"/>
    <n v="54609.15"/>
    <n v="7368526.1500000004"/>
    <n v="0.5"/>
  </r>
  <r>
    <s v="גולן"/>
    <s v="מעלה גמלא"/>
    <s v="ארז רגב, יוחאי שניידר"/>
    <s v="שווק וטיפול בשר"/>
    <s v="יזם אחד"/>
    <n v="712000"/>
    <n v="200000"/>
    <n v="0.2808988764044944"/>
    <m/>
    <x v="3"/>
    <n v="6"/>
    <n v="8"/>
    <x v="3"/>
    <n v="8"/>
    <x v="1"/>
    <n v="18"/>
    <n v="10"/>
    <n v="20"/>
    <n v="153"/>
    <n v="8"/>
    <s v="אחר"/>
    <n v="5"/>
    <n v="10"/>
    <n v="10"/>
    <n v="5"/>
    <n v="10"/>
    <n v="10"/>
    <n v="45"/>
    <n v="66.75"/>
    <x v="2"/>
    <s v="מהות: תכנון מפעל חדש לעיבוד בשר וחנות מפעל. העתקה של העסק הקיים כ-8 שנים_x000a_עלות כוללת: מבנים - 458,000 ₪, ריהוט 10,000 ₪, תשתיות 135,000 ₪, מיחשוב 7,000 ₪, כלים (ציוד) - 3,000 ₪, רכב קירור 80,000 ₪, דפוס וגרפיקה - 5,000, רישוי 15,000 ₪."/>
    <n v="693000"/>
    <n v="200000"/>
    <n v="7568526.1500000004"/>
    <n v="0.28860028860028858"/>
  </r>
  <r>
    <s v="גולן"/>
    <s v="קשת"/>
    <s v="עקיבא חסדיה,אוריה חברון ינון, ויינון יעקב בן דוד"/>
    <s v="אדריכלות ותכנון"/>
    <s v="יזם אחד"/>
    <n v="214000"/>
    <n v="100000"/>
    <n v="0.46728971962616822"/>
    <m/>
    <x v="3"/>
    <n v="6"/>
    <n v="3"/>
    <x v="1"/>
    <n v="16"/>
    <x v="1"/>
    <n v="18"/>
    <n v="2"/>
    <n v="5"/>
    <n v="129"/>
    <n v="12"/>
    <s v="סמוך"/>
    <n v="10"/>
    <n v="10"/>
    <n v="10"/>
    <n v="5"/>
    <n v="10"/>
    <n v="6"/>
    <n v="41"/>
    <n v="66.650000000000006"/>
    <x v="2"/>
    <s v="מהות: משרד לשירות אדריכלות ופיקוח על בנייה לפרטיים ומוסדיים. ותק מיזם הינו שנתיים_x000a_עלות מאושרת: 65,000 (העברת משרד שיפוץ, ריהוט מיכון). סכום בקשה מומלץ 32,500 ₪ "/>
    <n v="65000"/>
    <n v="32500"/>
    <n v="7601026.1500000004"/>
    <n v="0.5"/>
  </r>
  <r>
    <s v="הר חברון"/>
    <s v="סנסנה"/>
    <s v="סופר בני"/>
    <s v="תיירות"/>
    <s v="יזם אחד"/>
    <n v="1920000"/>
    <n v="200000"/>
    <n v="0.10416666666666667"/>
    <n v="200000"/>
    <x v="1"/>
    <n v="4"/>
    <n v="6"/>
    <x v="4"/>
    <n v="14"/>
    <x v="2"/>
    <n v="16"/>
    <n v="5"/>
    <n v="15"/>
    <n v="90"/>
    <n v="16"/>
    <s v="אחר"/>
    <n v="5"/>
    <n v="10"/>
    <n v="10"/>
    <n v="8"/>
    <n v="2"/>
    <n v="2"/>
    <n v="32"/>
    <n v="66.3"/>
    <x v="2"/>
    <s v="מהות: הקמת מתחם תיירות, אומנות וחדשנות. מיזם חדש; הבקשה היא עלות הקמת יחידות האירות (4)"/>
    <n v="1920000"/>
    <n v="200000"/>
    <n v="7801026.1500000004"/>
    <n v="0.10416666666666667"/>
  </r>
  <r>
    <s v="אשכול"/>
    <s v="יתד"/>
    <s v="ספז ישי ונטע"/>
    <s v="שירותים"/>
    <s v="יזם אחד"/>
    <n v="374500"/>
    <n v="187500"/>
    <n v="0.50066755674232311"/>
    <n v="187500"/>
    <x v="1"/>
    <n v="6"/>
    <n v="5"/>
    <x v="5"/>
    <n v="12"/>
    <x v="2"/>
    <n v="16"/>
    <n v="1"/>
    <n v="5"/>
    <n v="100"/>
    <n v="16"/>
    <s v="סמוך"/>
    <n v="10"/>
    <n v="10"/>
    <n v="10"/>
    <n v="7"/>
    <n v="10"/>
    <n v="8"/>
    <n v="45"/>
    <n v="66.25"/>
    <x v="3"/>
    <s v="מהות: הרחבת העסק של פיתוח ותשתיות (מחפרון) לטובת פיתוח העסק המרחב מועצה אזורית אשכול. העסק קיים כבר כשנתיים._x000a_עלות כוללת: ציוד - 320500 ₪, הון חוזר 54,000 ₪"/>
    <n v="374500"/>
    <n v="187250"/>
    <n v="7988276.1500000004"/>
    <n v="0.5"/>
  </r>
  <r>
    <s v="מטה בנימין"/>
    <s v="גבע בנימין"/>
    <s v="אברהם עמיצור"/>
    <s v="פעילות חינוכית"/>
    <s v="יזם אחד"/>
    <n v="324000"/>
    <n v="162000"/>
    <n v="0.5"/>
    <m/>
    <x v="2"/>
    <n v="4"/>
    <n v="4"/>
    <x v="4"/>
    <n v="14"/>
    <x v="5"/>
    <n v="12"/>
    <n v="7"/>
    <n v="15"/>
    <n v="600"/>
    <n v="4"/>
    <s v="מאוים"/>
    <n v="15"/>
    <n v="10"/>
    <n v="10"/>
    <n v="10"/>
    <n v="10"/>
    <n v="5"/>
    <n v="45"/>
    <n v="66"/>
    <x v="3"/>
    <s v="מהות: חברת אביע יזמות פועלת במועצה אזורית מטה בנימין בתחום העשרה חינוכית וצהרונים. זאת חברת הזנק בתחום טכנולוגיה חינוכית. החברה ממוקמת בשער בנימין. החברה מעוניינת בהשגת תמיכה ללימודי רובוטיקה במסגרת לא פורמאלית לנוער בבנימין. _x000a_מדובר בעסק בהרחבה, הקיים כ-3 שנים._x000a_עלות כוללת: ציוד - 204,000 ש&quot;ח, הון חוזר 120,000 ש&quot;ח. "/>
    <n v="265200"/>
    <n v="132600"/>
    <n v="8120876.1500000004"/>
    <n v="0.5"/>
  </r>
  <r>
    <s v="מטה בנימין"/>
    <s v="מצפה יריחו"/>
    <s v="דב יוסליס"/>
    <s v="המדען הצעיר"/>
    <s v="יזם אחד"/>
    <n v="285658"/>
    <n v="101327"/>
    <n v="0.5"/>
    <m/>
    <x v="2"/>
    <n v="4"/>
    <n v="3"/>
    <x v="1"/>
    <n v="16"/>
    <x v="5"/>
    <n v="12"/>
    <n v="3"/>
    <n v="10"/>
    <n v="250"/>
    <n v="4"/>
    <s v="מאוים"/>
    <n v="15"/>
    <n v="10"/>
    <n v="10"/>
    <n v="10"/>
    <n v="10"/>
    <n v="10"/>
    <n v="50"/>
    <n v="65.75"/>
    <x v="2"/>
    <s v="מהות: הקמה והרחבת מחלקת הכטב&quot;מ/רחפנים לצורך יצירת שירות שגרות טיסה  עם חוזי בזמן אמת עבור לקוחות שונים פרטיים וממשלתיים. וותק 30 שנה._x000a_עלות כוללת: מבנים - 30,285+13,285 ₪, ציוד - 70,633+72082 ₪,תשתיות 15960 ש&quot;ח, אחר (ביטוח) - 14,760 ₪ (סה&quot;כ 115,678 ש&quot;ח) - הסכום לא תואם לנתוני מרכבה_x000a_עלות מאושרת 202,254 ש&quot;ח, ללא ביטוח._x000a_תרומה לתעסוקה ישירה עודכן ל-3 ע&quot;י החטיבה"/>
    <n v="202245"/>
    <n v="101122.5"/>
    <n v="8221998.6500000004"/>
    <n v="0.5"/>
  </r>
  <r>
    <s v="שומרון"/>
    <s v="ברכה"/>
    <s v="אסתי יניב"/>
    <s v="מרכז להוראה מתקנת"/>
    <s v="יזם אחד"/>
    <n v="100000"/>
    <n v="50000"/>
    <n v="0.5"/>
    <m/>
    <x v="2"/>
    <n v="5"/>
    <n v="2"/>
    <x v="2"/>
    <n v="18"/>
    <x v="5"/>
    <n v="12"/>
    <n v="1"/>
    <n v="5"/>
    <n v="180"/>
    <n v="8"/>
    <s v="מאוים"/>
    <n v="15"/>
    <n v="10"/>
    <n v="10"/>
    <n v="9"/>
    <n v="10"/>
    <n v="8"/>
    <n v="47"/>
    <n v="65.3"/>
    <x v="2"/>
    <s v="מהות: הרחבת פעילות מרכז להוראה מתקנת ולימודים פרטיים על ידי שדרוג מרכז קיים והשקעה במערכות טכנולוגיות למרכזי העשרה ניידים במרחב ישובי השומרון. הרחבת העסק הקיים כ-3 שנים._x000a_עלות כוללת: ציוד - 30,420 ₪, תשתיות - 36,446 ₪, הון חוזר (שכר) - 33,134 ש&quot;ח. _x000a_עלות מאושרת בגין ציוד ותשתיות"/>
    <n v="66866"/>
    <n v="33433"/>
    <n v="8255431.6500000004"/>
    <n v="0.5"/>
  </r>
  <r>
    <s v="גולן"/>
    <s v="נטור"/>
    <s v="עמי ודר"/>
    <s v="שמן זית וקוסמטיקה"/>
    <s v="יזם אחד"/>
    <n v="290000"/>
    <n v="145000"/>
    <n v="0.5"/>
    <m/>
    <x v="3"/>
    <n v="6"/>
    <n v="5"/>
    <x v="5"/>
    <n v="12"/>
    <x v="1"/>
    <n v="18"/>
    <n v="4"/>
    <n v="10"/>
    <n v="92"/>
    <n v="16"/>
    <s v="אחר"/>
    <n v="5"/>
    <n v="10"/>
    <n v="10"/>
    <n v="10"/>
    <n v="5"/>
    <n v="2"/>
    <n v="37"/>
    <n v="65.05"/>
    <x v="2"/>
    <s v="מהות: הקמת יזמות בתחום שמן הזית - שמן זית בטעמים וקוסמטיקה שמן זית. מיזם חדש בהקמה. קיבל בעבר סיוע 53 אלף ₪ _x000a_עלות מאושרת: מבנים-160,000 ₪, תשתיות-130,000 ₪, סכום מומלץ 145,000 ₪."/>
    <n v="290000"/>
    <n v="145000"/>
    <n v="8400431.6500000004"/>
    <n v="0.5"/>
  </r>
  <r>
    <s v="שומרון"/>
    <s v="חיננית"/>
    <s v="עירית גולברג"/>
    <s v="מרכז סת&quot;ם"/>
    <s v="יזם אחד"/>
    <n v="385000"/>
    <n v="192500"/>
    <n v="0.5"/>
    <m/>
    <x v="2"/>
    <n v="5"/>
    <n v="5"/>
    <x v="5"/>
    <n v="12"/>
    <x v="5"/>
    <n v="12"/>
    <n v="7"/>
    <n v="15"/>
    <n v="150"/>
    <n v="12"/>
    <s v="אחר"/>
    <n v="5"/>
    <n v="10"/>
    <n v="10"/>
    <n v="10"/>
    <n v="10"/>
    <n v="10"/>
    <n v="50"/>
    <n v="65"/>
    <x v="3"/>
    <s v="מהות: מענה לכל צרכי הסת&quot;ם - ופעילויות חינוכיות - חוויות תפילין אישיות, סדנאות, וערבי אבות ובנים בבתי הספר. הרחבת מיזם הקיים כ-8 שנים._x000a_עלות כוללת: ציוד - 200,000 ₪, הון חוזר (איש ניהול ושיווק שנה א') - 115,000 ₪, אחר (ליווי להכנסת מנהל 30,000 ש&quot;ח, תכנית עסקית עד לביצוע 40,000 ש&quot;ח) - 70,000 ₪._x000a_עלות מאושרת בציוד וליווי מנהל: 180 אלף ש&quot;ח "/>
    <n v="180000"/>
    <n v="90000"/>
    <n v="8490431.6500000004"/>
    <n v="0.5"/>
  </r>
  <r>
    <s v="הערבה התיכונה"/>
    <s v="צוקים"/>
    <s v="כץ אוהד"/>
    <s v="תעשיה"/>
    <s v="יזם אחד"/>
    <n v="163500"/>
    <n v="81750"/>
    <n v="0.5"/>
    <n v="81750"/>
    <x v="1"/>
    <n v="7"/>
    <n v="6"/>
    <x v="3"/>
    <n v="8"/>
    <x v="1"/>
    <n v="18"/>
    <n v="2"/>
    <n v="5"/>
    <n v="61"/>
    <n v="16"/>
    <s v="סמוך"/>
    <n v="10"/>
    <n v="10"/>
    <n v="10"/>
    <n v="8"/>
    <n v="10"/>
    <n v="6"/>
    <n v="44"/>
    <n v="64.849999999999994"/>
    <x v="3"/>
    <s v="מהות: מבשלת בירה בוטיק, מיזם קיים 4 שנים; הרחבת העסק_x000a_עלות כוללת: ציוד 150,000 ₪, הון חוזר 13500 ₪ "/>
    <n v="163500"/>
    <n v="81750"/>
    <n v="8572181.6500000004"/>
    <n v="0.5"/>
  </r>
  <r>
    <s v="גולן"/>
    <s v="אבני איתן"/>
    <s v="דורון אסרף"/>
    <s v="הסעות"/>
    <s v="יזם אחד"/>
    <n v="250000"/>
    <n v="125000"/>
    <n v="0.5"/>
    <m/>
    <x v="3"/>
    <n v="6"/>
    <n v="4"/>
    <x v="4"/>
    <n v="14"/>
    <x v="1"/>
    <n v="18"/>
    <n v="1"/>
    <n v="5"/>
    <n v="129"/>
    <n v="12"/>
    <s v="סמוך"/>
    <n v="10"/>
    <n v="10"/>
    <n v="10"/>
    <n v="4"/>
    <n v="10"/>
    <n v="6"/>
    <n v="40"/>
    <n v="64.75"/>
    <x v="2"/>
    <s v="מהות: קו מיניבוסים בדרום רמת הגולן, נותן שירותים למוסדיים ופרטיים. כיום יש 3 מיניבוסים, רוצים להתרחב ל-4. _x000a_עלות כוללת ע&quot;ס 250,000 ₪ בגין מיניבוס, סיוע מבוקש ע&quot;ס 125,000 ₪. "/>
    <n v="250000"/>
    <n v="125000"/>
    <n v="8697181.6500000004"/>
    <n v="0.5"/>
  </r>
  <r>
    <s v="ערבות הירדן"/>
    <s v="מכורה"/>
    <s v="בן סגל"/>
    <s v="מטע תמרים"/>
    <s v="יזם אחד"/>
    <n v="856620"/>
    <n v="93371.58"/>
    <n v="0.109"/>
    <m/>
    <x v="2"/>
    <n v="6"/>
    <n v="7"/>
    <x v="3"/>
    <n v="8"/>
    <x v="2"/>
    <n v="16"/>
    <n v="3"/>
    <n v="10"/>
    <n v="60"/>
    <n v="16"/>
    <s v="מאוים"/>
    <n v="15"/>
    <n v="8"/>
    <n v="10"/>
    <n v="4"/>
    <n v="4"/>
    <n v="4"/>
    <n v="30"/>
    <n v="64.75"/>
    <x v="1"/>
    <s v="מהות: משק חקלאי בהקמה, מטע תמרים מהג'והל 80 דונם נטיעה, השקעה בתשתיות להכנת השטח, נטיעה, גידור והון חוזר  בשנה הראשונה._x000a_עלות כוללת: חוטרים 172,800 ₪, ציוד (גדר) - 99,000 ₪, מערכת דישון - 88,000 ₪, עיבוד ותשתיות 176,000+48,000 ש&quot;ח ועוד הון חוזר 270,400 ש&quot;ח_x000a_הון חוזר מהווה 30% מסך עלות ההשקעה"/>
    <n v="175140"/>
    <n v="87570"/>
    <n v="8784751.6500000004"/>
    <n v="0.5"/>
  </r>
  <r>
    <s v="הערבה התיכונה"/>
    <s v="עידן"/>
    <s v="שיר ניר"/>
    <s v="חקלאות"/>
    <s v="יזם אחד"/>
    <n v="400000"/>
    <n v="200000"/>
    <n v="0.5"/>
    <n v="66000"/>
    <x v="1"/>
    <n v="7"/>
    <n v="6"/>
    <x v="3"/>
    <n v="8"/>
    <x v="1"/>
    <n v="18"/>
    <n v="3"/>
    <n v="10"/>
    <n v="85"/>
    <n v="16"/>
    <s v="סמוך"/>
    <n v="10"/>
    <n v="10"/>
    <n v="8"/>
    <n v="4"/>
    <n v="6"/>
    <n v="6"/>
    <n v="34"/>
    <n v="64.599999999999994"/>
    <x v="1"/>
    <s v="ע&quot;פ התוכנית משקיע ב18 180,00-150,000 ב20 דונם מלון וב19 350,000 במבנה לאור הבקשה שעמדה על 400,000 זהו הסכום המוכר"/>
    <n v="120000"/>
    <n v="60000"/>
    <n v="8844751.6500000004"/>
    <n v="0.5"/>
  </r>
  <r>
    <s v="הערבה התיכונה"/>
    <s v="עידן"/>
    <s v="אפשטיין יריב"/>
    <s v="חקלאות"/>
    <s v="יזם אחד"/>
    <n v="230000"/>
    <n v="200000"/>
    <n v="0.86956521739130432"/>
    <n v="88458"/>
    <x v="1"/>
    <n v="7"/>
    <n v="6"/>
    <x v="3"/>
    <n v="8"/>
    <x v="1"/>
    <n v="18"/>
    <n v="4"/>
    <n v="10"/>
    <n v="85"/>
    <n v="16"/>
    <s v="סמוך"/>
    <n v="10"/>
    <n v="8"/>
    <n v="8"/>
    <n v="4"/>
    <n v="8"/>
    <n v="6"/>
    <n v="34"/>
    <n v="64.599999999999994"/>
    <x v="1"/>
    <s v="מהות: הרחבה ופיתוח המשק החקלאי. העסק קיים כ3 שנים. סכום במרכבה אינו תואם את הסכום בנספח. עלות מאושרת ע&quot;ס 30% הון חוזר מתוך עלות השקעהשניתן להכיר בא על פי התוכנית שהוצגה על סך 176,916 ₪ בלבד"/>
    <n v="53074.799999999996"/>
    <n v="26537.399999999998"/>
    <n v="8871289.0500000007"/>
    <n v="0.5"/>
  </r>
  <r>
    <s v="גולן"/>
    <s v="כנף"/>
    <s v="אורטל רבינוביץ"/>
    <s v="דיטאנית עד הבית"/>
    <s v="יזם אחד"/>
    <n v="244000"/>
    <n v="122000"/>
    <n v="0.5"/>
    <m/>
    <x v="3"/>
    <n v="6"/>
    <n v="7"/>
    <x v="3"/>
    <n v="8"/>
    <x v="1"/>
    <n v="18"/>
    <n v="3"/>
    <n v="10"/>
    <n v="106"/>
    <n v="12"/>
    <s v="אחר"/>
    <n v="5"/>
    <n v="10"/>
    <n v="10"/>
    <n v="10"/>
    <n v="10"/>
    <n v="10"/>
    <n v="50"/>
    <n v="64.25"/>
    <x v="2"/>
    <s v="מהות: מרכז לשירותי תזונאיות קליניות בכנף. עסק בהרחבה, קיים 11 שנה._x000a_עלות כוללת הינה בגין: מבנים-120,000 ₪,  ריהוט, אבזור ומיכון -30,000 ₪. _x000a_סכום מומלץ 75,000 ₪ "/>
    <n v="150000"/>
    <n v="75000"/>
    <n v="8946289.0500000007"/>
    <n v="0.5"/>
  </r>
  <r>
    <s v="מטה בנימין"/>
    <s v="עפרה"/>
    <s v="זהבה ולדמן"/>
    <s v="משרד לעיצוב גרפי"/>
    <s v="יזם אחד"/>
    <n v="132000"/>
    <n v="66000"/>
    <n v="0.5"/>
    <m/>
    <x v="2"/>
    <n v="4"/>
    <n v="4"/>
    <x v="4"/>
    <n v="14"/>
    <x v="5"/>
    <n v="12"/>
    <n v="2.5"/>
    <n v="10"/>
    <n v="450"/>
    <n v="4"/>
    <s v="מאוים"/>
    <n v="15"/>
    <n v="10"/>
    <n v="10"/>
    <n v="10"/>
    <n v="10"/>
    <n v="10"/>
    <n v="50"/>
    <n v="64.25"/>
    <x v="3"/>
    <s v="מהות: משרד לעיצוב גרפי, דפוס ודיגטל (לא בבית). הרחבת מיזם הקיים כ-25 שנה. _x000a_עלות כוללת: מבנים (שיפוץ) - 25,500 ₪, ציוד - 39,800 ₪, תשתיות (שיווק) - 7,900 ₪, הון חוזר - 43,800 ₪, אחר (ליווי עסקי) - 15,000 ₪. עלות מאושרת - מבנים וציוד"/>
    <n v="84890"/>
    <n v="42445"/>
    <n v="8988734.0500000007"/>
    <n v="0.5"/>
  </r>
  <r>
    <s v="הערבה התיכונה"/>
    <s v="ספיר"/>
    <s v="וורד קרינג"/>
    <s v="תיירות"/>
    <s v="יזם אחד"/>
    <n v="3030000"/>
    <n v="200000"/>
    <n v="6.6006600660066E-2"/>
    <n v="200000"/>
    <x v="1"/>
    <n v="7"/>
    <n v="7"/>
    <x v="6"/>
    <n v="4"/>
    <x v="1"/>
    <n v="18"/>
    <n v="10.5"/>
    <n v="20"/>
    <n v="121"/>
    <n v="12"/>
    <s v="סמוך"/>
    <n v="10"/>
    <n v="10"/>
    <n v="9"/>
    <n v="6"/>
    <n v="2"/>
    <n v="2"/>
    <n v="29"/>
    <n v="64.099999999999994"/>
    <x v="3"/>
    <s v="מהות: הקמת אורחן מדברי. מיזם חדש. בשיתוף עם צדוק אודטה; עלות השקעה בתשתיות"/>
    <n v="3030000"/>
    <n v="200000"/>
    <n v="9188734.0500000007"/>
    <n v="6.6006600660066E-2"/>
  </r>
  <r>
    <s v="הערבה התיכונה"/>
    <s v="ספיר"/>
    <s v="צדוק אודטה "/>
    <s v="תיירות"/>
    <s v="יזם אחד"/>
    <n v="3030000"/>
    <n v="200000"/>
    <n v="6.6006600660066E-2"/>
    <n v="200000"/>
    <x v="1"/>
    <n v="7"/>
    <n v="7"/>
    <x v="6"/>
    <n v="4"/>
    <x v="1"/>
    <n v="18"/>
    <n v="9.5"/>
    <n v="20"/>
    <n v="120"/>
    <n v="12"/>
    <s v="סמוך"/>
    <n v="10"/>
    <n v="10"/>
    <n v="9"/>
    <n v="6"/>
    <n v="2"/>
    <n v="2"/>
    <n v="29"/>
    <n v="64.099999999999994"/>
    <x v="3"/>
    <s v="מהות: הקמת אורחן מדברי. מיזם חדש. בשיתוף עם ורד קרינג; עלות השקעה בתשתיות"/>
    <n v="3030000"/>
    <n v="200000"/>
    <n v="9388734.0500000007"/>
    <n v="6.6006600660066E-2"/>
  </r>
  <r>
    <s v="רמת נגב"/>
    <s v="ניצני סיני"/>
    <s v="בוך שביט עינת"/>
    <s v="שירותים"/>
    <s v="יזם אחד"/>
    <n v="154759"/>
    <n v="77379"/>
    <n v="0.49999676917012903"/>
    <n v="59500"/>
    <x v="1"/>
    <n v="6"/>
    <n v="6"/>
    <x v="3"/>
    <n v="8"/>
    <x v="1"/>
    <n v="18"/>
    <n v="1"/>
    <n v="5"/>
    <n v="68"/>
    <n v="16"/>
    <s v="סמוך"/>
    <n v="10"/>
    <n v="10"/>
    <n v="10"/>
    <n v="6"/>
    <n v="10"/>
    <n v="6"/>
    <n v="42"/>
    <n v="64.05"/>
    <x v="2"/>
    <s v="מהות: מרפאה וטרינרית ניידת הנותנת שירותים עד הבית. הרחבה, העסק קיים שנתיים. אושרה לבקשה עלות מכונת הרנטגן בלבד"/>
    <n v="118999"/>
    <n v="59499.5"/>
    <n v="9448233.5500000007"/>
    <n v="0.5"/>
  </r>
  <r>
    <s v="רמת נגב"/>
    <s v="ניצני סיני"/>
    <s v="פלג אמיר"/>
    <s v="חקלאות"/>
    <s v="יזם אחד"/>
    <n v="279315"/>
    <n v="139657"/>
    <n v="0.49999820990637811"/>
    <n v="139657"/>
    <x v="1"/>
    <n v="6"/>
    <n v="6"/>
    <x v="3"/>
    <n v="8"/>
    <x v="1"/>
    <n v="18"/>
    <n v="2"/>
    <n v="5"/>
    <n v="68"/>
    <n v="16"/>
    <s v="סמוך"/>
    <n v="10"/>
    <n v="9"/>
    <n v="9"/>
    <n v="4"/>
    <n v="10"/>
    <n v="10"/>
    <n v="42"/>
    <n v="64.05"/>
    <x v="1"/>
    <s v="הקמת בית רשת חדש לגידול עגבניות שרי, הרחבת מיזם הקיים 8 שנים._x000a_עלות כוללת: מבני גידול הקמת בית רשת - 367,000 ₪, עלות מאושרת 30% מסך עלות ההשקעה"/>
    <n v="110100"/>
    <n v="55050"/>
    <n v="9503283.5500000007"/>
    <n v="0.5"/>
  </r>
  <r>
    <s v="רמת נגב"/>
    <s v="כמהין"/>
    <s v="מילוא יריב ואלה"/>
    <s v="חקלאות"/>
    <s v="יזם אחד"/>
    <n v="1049630"/>
    <n v="200000"/>
    <n v="0.19054333431780723"/>
    <n v="173188"/>
    <x v="1"/>
    <n v="6"/>
    <n v="6"/>
    <x v="3"/>
    <n v="8"/>
    <x v="1"/>
    <n v="18"/>
    <n v="2"/>
    <n v="5"/>
    <n v="52"/>
    <n v="16"/>
    <s v="סמוך"/>
    <n v="10"/>
    <n v="9"/>
    <n v="9"/>
    <n v="4"/>
    <n v="10"/>
    <n v="10"/>
    <n v="42"/>
    <n v="64.05"/>
    <x v="1"/>
    <s v="מהות: בית רשת חדש. הרחבה, עסק קיים  12 שנה. _x000a_עלות כוללת: מבנים - 200,000 ₪, ציוד 70,000 ₪, תשתיות 130,000 ₪. עלות מאושרת הינה 30% מתוך סך עלות ההשקעה"/>
    <n v="120000"/>
    <n v="60000"/>
    <n v="9563283.5500000007"/>
    <n v="0.5"/>
  </r>
  <r>
    <s v="גוש עציון"/>
    <s v="כפר עציון"/>
    <s v="מיכאל כהן"/>
    <s v="פיתוח מסתם ללב"/>
    <s v="יזם אחד"/>
    <n v="1500000"/>
    <n v="200000"/>
    <n v="0.13"/>
    <m/>
    <x v="2"/>
    <n v="5"/>
    <n v="3"/>
    <x v="1"/>
    <n v="16"/>
    <x v="3"/>
    <n v="14"/>
    <n v="5"/>
    <n v="15"/>
    <n v="250"/>
    <n v="4"/>
    <s v="אחר"/>
    <n v="5"/>
    <n v="10"/>
    <n v="10"/>
    <n v="10"/>
    <n v="10"/>
    <n v="10"/>
    <n v="50"/>
    <n v="64"/>
    <x v="2"/>
    <s v="מהות: פיתוח מסתם מכני אשר מפחית את הצורך והתלות במדללי הדם. מיזם הקיים כשנתיים. _x000a_עלות כוללת: ציוד -1,500,000 ₪. "/>
    <n v="1500000"/>
    <n v="200000"/>
    <n v="9763283.5500000007"/>
    <n v="0.13333333333333333"/>
  </r>
  <r>
    <s v="ערבות הירדן"/>
    <s v="משואה"/>
    <s v="אפרת אגם"/>
    <s v="מטע תמרים"/>
    <s v="יזם אחד"/>
    <n v="883320"/>
    <n v="199630.32"/>
    <n v="0.22600000000000001"/>
    <m/>
    <x v="2"/>
    <n v="6"/>
    <n v="8"/>
    <x v="3"/>
    <n v="8"/>
    <x v="2"/>
    <n v="16"/>
    <n v="2"/>
    <n v="5"/>
    <n v="43"/>
    <n v="20"/>
    <s v="מאוים"/>
    <n v="15"/>
    <n v="8"/>
    <n v="8"/>
    <n v="4"/>
    <n v="5"/>
    <n v="5"/>
    <n v="30"/>
    <n v="64"/>
    <x v="1"/>
    <s v="מהות: משק חקלאי בהקמה, מטע תמרים 92 דונם._x000a_עלות כוללת: חוטרים 198,720 ₪, עיבוד - 257,600 ₪, תשתיות - 55,000 ₪, הון חוזר - 241,960 ₪, מערכת מים - 106,400 ₪"/>
    <n v="185316"/>
    <n v="92658"/>
    <n v="9855941.5500000007"/>
    <n v="0.5"/>
  </r>
  <r>
    <s v="רמת נגב"/>
    <s v="כמהין"/>
    <s v="פיליש ליאור"/>
    <s v="חקלאות"/>
    <s v="יזם אחד"/>
    <n v="409662"/>
    <n v="200000"/>
    <n v="0.48820735142629779"/>
    <n v="166000"/>
    <x v="1"/>
    <n v="6"/>
    <n v="6"/>
    <x v="3"/>
    <n v="8"/>
    <x v="1"/>
    <n v="18"/>
    <n v="3"/>
    <n v="10"/>
    <n v="52"/>
    <n v="16"/>
    <s v="סמוך"/>
    <n v="10"/>
    <n v="10"/>
    <n v="10"/>
    <n v="4"/>
    <n v="4"/>
    <n v="4"/>
    <n v="32"/>
    <n v="63.8"/>
    <x v="1"/>
    <s v="הרחבת משק חקלאי, הגדלת חממות לגידול עגבניות שרי. הרחבת מיזם הקיים שנה. _x000a_עלות הכוללת: בניית חממות - 1,010,000 ₪. עלות מאושרת הינה 30% מתוך סך עלות ההשקעה"/>
    <n v="303000"/>
    <n v="151500"/>
    <n v="10007441.550000001"/>
    <n v="0.5"/>
  </r>
  <r>
    <s v="הגליל העליון"/>
    <s v="יפתח"/>
    <s v="יסמין כהן ד&quot;ר"/>
    <s v="מרפאה ויטרינרית"/>
    <s v="יזם אחד"/>
    <n v="246000"/>
    <n v="123000"/>
    <n v="0.5"/>
    <m/>
    <x v="3"/>
    <n v="6"/>
    <n v="7"/>
    <x v="3"/>
    <n v="8"/>
    <x v="1"/>
    <n v="18"/>
    <n v="2"/>
    <n v="5"/>
    <n v="215"/>
    <n v="4"/>
    <s v="צמוד"/>
    <n v="20"/>
    <n v="10"/>
    <n v="10"/>
    <n v="10"/>
    <n v="10"/>
    <n v="5"/>
    <n v="45"/>
    <n v="63.75"/>
    <x v="2"/>
    <s v="מהות: מרפאה וטרינרית. המיזם קיים כחצי שנה._x000a_העלות המאושרת: ציוד- 246,000 ₪ (מכשיר רנטגן 177,850 ₪, אולטרסאונד 22,000 ₪, מכשיר סקיילר - 8,250 ₪, מעבדה לבדיקת דם ביוכיומיה - 33,320 ₪)_x000a_עלות בקשה 120,710 ₪ "/>
    <n v="241420"/>
    <n v="120710"/>
    <n v="10128151.550000001"/>
    <n v="0.5"/>
  </r>
  <r>
    <s v="ערבות הירדן"/>
    <s v="יפית"/>
    <s v="דורון כפיר"/>
    <s v="מטע תמרים"/>
    <s v="יזם אחד"/>
    <n v="820520"/>
    <n v="200000"/>
    <n v="0.104"/>
    <m/>
    <x v="2"/>
    <n v="6"/>
    <n v="5"/>
    <x v="5"/>
    <n v="12"/>
    <x v="2"/>
    <n v="16"/>
    <n v="3"/>
    <n v="10"/>
    <n v="80"/>
    <n v="16"/>
    <s v="סמוך"/>
    <n v="10"/>
    <n v="8"/>
    <n v="8"/>
    <n v="4"/>
    <n v="5"/>
    <n v="4"/>
    <n v="29"/>
    <n v="63.6"/>
    <x v="1"/>
    <s v="מהות: משק חקלאי בהקמה, מטע תמרים מהג'והל 80 דונם נטיעה, השקעה בתשתיות להכנת השטח, בעיבוד והון חוזר. _x000a_עלות כוללת: חוטרים 194,400 ₪, תשתיות - 54,000 ₪, מערכת מים - 83,420 ₪, עיבוד 252,000 ₪, הון חוזר 236,700 ש&quot;ח "/>
    <n v="175146"/>
    <n v="87573"/>
    <n v="10215724.550000001"/>
    <n v="0.5"/>
  </r>
  <r>
    <s v="אשכול"/>
    <s v="בני נצרים"/>
    <s v="הרשטיק נועם"/>
    <s v="חקלאות"/>
    <s v="יזם אחד"/>
    <n v="803637"/>
    <m/>
    <n v="0"/>
    <m/>
    <x v="1"/>
    <n v="6"/>
    <n v="2"/>
    <x v="2"/>
    <n v="18"/>
    <x v="2"/>
    <n v="16"/>
    <n v="0"/>
    <n v="0"/>
    <n v="125"/>
    <n v="12"/>
    <s v="חדש"/>
    <n v="20"/>
    <n v="9"/>
    <n v="10"/>
    <n v="4"/>
    <n v="1"/>
    <n v="1"/>
    <n v="25"/>
    <n v="63.5"/>
    <x v="0"/>
    <s v="מהות: מענק עבור שתילת 33 דונם של פירות טרופיים. לא קיים נספח בקשה בפורמט_x000a_הבקשה נפסלה ע&quot;י החטיבה עקב אי עמידה בתנאי סף (אין מסמכים)"/>
    <n v="0"/>
    <n v="0"/>
    <n v="10215724.550000001"/>
    <n v="0"/>
  </r>
  <r>
    <s v="הערבה התיכונה"/>
    <s v="עין יהב"/>
    <s v="שני גל ונטע"/>
    <s v="חקלאות"/>
    <s v="יזם אחד"/>
    <n v="810590"/>
    <n v="200000"/>
    <n v="0.24673386052134866"/>
    <n v="200000"/>
    <x v="1"/>
    <n v="7"/>
    <n v="7"/>
    <x v="6"/>
    <n v="4"/>
    <x v="1"/>
    <n v="18"/>
    <n v="10"/>
    <n v="20"/>
    <n v="200"/>
    <n v="8"/>
    <s v="סמוך"/>
    <n v="10"/>
    <n v="9"/>
    <n v="8"/>
    <n v="4"/>
    <n v="8"/>
    <n v="5"/>
    <n v="34"/>
    <n v="63.1"/>
    <x v="1"/>
    <s v="מהות: משק חקלאי, מטע פלפלים, מלון אביב. מיזם חדש. _x000a_עלות כוללת: מבנים 350,000 ₪, תשתיות 100,000 ₪. עלות מאושרת בגין הון חוזר 30% מתוך סך עלות ההשקעה."/>
    <n v="135000"/>
    <n v="67500"/>
    <n v="10283224.550000001"/>
    <n v="0.5"/>
  </r>
  <r>
    <s v="בני שמעון"/>
    <s v="גבעות בר"/>
    <s v="צרפתי  עינת"/>
    <s v="תיירות"/>
    <s v="יזם אחד"/>
    <n v="433900"/>
    <n v="200000"/>
    <n v="0.46093569946992397"/>
    <n v="200000"/>
    <x v="1"/>
    <n v="7"/>
    <n v="8"/>
    <x v="6"/>
    <n v="4"/>
    <x v="2"/>
    <n v="16"/>
    <n v="15"/>
    <n v="20"/>
    <n v="200"/>
    <n v="8"/>
    <s v="אחר"/>
    <n v="5"/>
    <n v="10"/>
    <n v="8"/>
    <n v="10"/>
    <n v="10"/>
    <n v="10"/>
    <n v="48"/>
    <n v="62.95"/>
    <x v="2"/>
    <s v="מהות: מלון בוטיק ומתחם טיפולים במים ומרכז הכשרות בינלאומי. הרחבה, קיים 3 שנים; הבקשה עוסקת בשיפוץ צימר + הקמת בריכה טיפולית"/>
    <n v="433900"/>
    <n v="200000"/>
    <n v="10483224.550000001"/>
    <n v="0.46093569946992397"/>
  </r>
  <r>
    <s v="אשכול"/>
    <s v="פרי גן"/>
    <s v="מלקר שוסטק ירדנה"/>
    <s v="תיירות"/>
    <s v="יזם אחד"/>
    <n v="195600"/>
    <n v="97800"/>
    <n v="0.5"/>
    <n v="97800"/>
    <x v="1"/>
    <n v="6"/>
    <n v="7"/>
    <x v="3"/>
    <n v="8"/>
    <x v="2"/>
    <n v="16"/>
    <n v="2"/>
    <n v="5"/>
    <n v="72"/>
    <n v="16"/>
    <s v="סמוך"/>
    <n v="10"/>
    <n v="10"/>
    <n v="10"/>
    <n v="8"/>
    <n v="8"/>
    <n v="8"/>
    <n v="44"/>
    <n v="62.85"/>
    <x v="2"/>
    <s v="מכונת אוכל ניידת של אוכל הודי; עלות רכישת המכונית"/>
    <n v="195600"/>
    <n v="97800"/>
    <n v="10581024.550000001"/>
    <n v="0.5"/>
  </r>
  <r>
    <s v="גולן"/>
    <s v="אל -רום"/>
    <s v="קבוץ אל רום אגש&quot;ח"/>
    <s v="מרכז מבקרים חוויה מהסרטים"/>
    <s v="אגודה"/>
    <n v="500000"/>
    <n v="100000"/>
    <n v="0.2"/>
    <m/>
    <x v="3"/>
    <n v="6"/>
    <n v="6"/>
    <x v="3"/>
    <n v="8"/>
    <x v="1"/>
    <n v="18"/>
    <n v="3"/>
    <n v="10"/>
    <n v="135"/>
    <n v="12"/>
    <s v="סמוך"/>
    <n v="10"/>
    <n v="10"/>
    <n v="10"/>
    <n v="10"/>
    <n v="5"/>
    <n v="2"/>
    <n v="37"/>
    <n v="62.8"/>
    <x v="0"/>
    <s v="סכום כולל להשקעה הינו 450,000 ₪ בהתאם לנספח, וסכום בקשה 200,000 ₪ _x000a_מיזם בהקמה._x000a_הקיבוץ קיבל בעבר סיוע קודם ע&quot;ס גבוה מ-3 מיליון ₪. לא עומדים בתנאי הסף. לא זכאי."/>
    <n v="0"/>
    <n v="0"/>
    <n v="10581024.550000001"/>
    <n v="0"/>
  </r>
  <r>
    <s v="גולן"/>
    <s v="נטור"/>
    <s v="אגודת ביצי הגולן מייצג חיים גורליק"/>
    <s v="לולי בצים"/>
    <s v="אגודה"/>
    <n v="3350000"/>
    <n v="500000"/>
    <n v="0.14925373134328357"/>
    <m/>
    <x v="3"/>
    <n v="6"/>
    <n v="5"/>
    <x v="5"/>
    <n v="12"/>
    <x v="1"/>
    <n v="18"/>
    <n v="3"/>
    <n v="10"/>
    <n v="92"/>
    <n v="16"/>
    <s v="אחר"/>
    <n v="5"/>
    <n v="10"/>
    <n v="10"/>
    <n v="3"/>
    <n v="5"/>
    <n v="3"/>
    <n v="31"/>
    <n v="62.65"/>
    <x v="1"/>
    <s v="האם עומד בקריטריונים של הפעולות הנתמכות - עם צביקה מנהל השקעות - לאחר בדיקה, השקעה במסגרת חוק עידוד הההשקעותהון וחקלאות - ניתן לתת מימון בגין הון חוזר_x000a_מהות: הקמת לול, מיזם חדש._x000a_העלות הכוללת הינה בגין מבנים, ציוד, תשתיות והון חוזר. עלות מאושרת ע&quot;ס 1 מיליון ₪, הבקשה ע&quot;ס 500,000 ₪ הינה בגין הון חוזר."/>
    <n v="1000000"/>
    <n v="500000"/>
    <n v="11081024.550000001"/>
    <n v="0.5"/>
  </r>
  <r>
    <s v="רמת נגב"/>
    <s v="ניצני סיני"/>
    <s v="פז גיל"/>
    <s v="חקלאות"/>
    <s v="יזם אחד"/>
    <n v="279315"/>
    <n v="139657"/>
    <n v="0.49999820990637811"/>
    <n v="60555"/>
    <x v="1"/>
    <n v="6"/>
    <n v="6"/>
    <x v="3"/>
    <n v="8"/>
    <x v="1"/>
    <n v="18"/>
    <n v="1"/>
    <n v="5"/>
    <n v="68"/>
    <n v="16"/>
    <s v="סמוך"/>
    <n v="10"/>
    <n v="9"/>
    <n v="9"/>
    <n v="4"/>
    <n v="8"/>
    <n v="8"/>
    <n v="38"/>
    <n v="62.45"/>
    <x v="1"/>
    <s v="הקמת בית רשת חדש לגידול עגבניות שרי, הרחבת מיזם הקיים 9 שנים; הון חוזר_x000a_עלות כוללת: מבני גידול בית רשת 367,000 ₪. עלות מאושרת הינה 30% הון חוזר מתוך סך עלות ההשקעה."/>
    <n v="110100"/>
    <n v="55050"/>
    <n v="11136074.550000001"/>
    <n v="0.5"/>
  </r>
  <r>
    <s v="הערבה התיכונה"/>
    <s v="עידן"/>
    <s v="קלופ מידן ועדן"/>
    <s v="חקלאות"/>
    <s v="יזם אחד"/>
    <n v="673992"/>
    <n v="199726"/>
    <n v="0.29633289415898112"/>
    <n v="65910"/>
    <x v="1"/>
    <n v="7"/>
    <n v="6"/>
    <x v="3"/>
    <n v="8"/>
    <x v="1"/>
    <n v="18"/>
    <n v="2"/>
    <n v="5"/>
    <n v="85"/>
    <n v="16"/>
    <s v="סמוך"/>
    <n v="10"/>
    <n v="9"/>
    <n v="9"/>
    <n v="4"/>
    <n v="8"/>
    <n v="8"/>
    <n v="38"/>
    <n v="62.45"/>
    <x v="1"/>
    <s v="מהות: משק חקלאי. הרחבה, עסק קיים 9 שנים._x000a_עלות כוללת: 150470 מבנים, ציוד - 248982, ועלות מאושרת הינה 30% מתוך סך עלות ההשקעה"/>
    <n v="119835.59999999999"/>
    <n v="59917.799999999996"/>
    <n v="11195992.350000001"/>
    <n v="0.5"/>
  </r>
  <r>
    <s v="הערבה התיכונה"/>
    <s v="בודדים"/>
    <s v="עופר קובי"/>
    <s v="תיירות"/>
    <s v="יזם אחד"/>
    <n v="400000"/>
    <n v="200000"/>
    <n v="0.5"/>
    <n v="200000"/>
    <x v="1"/>
    <n v="7"/>
    <s v="_"/>
    <x v="6"/>
    <n v="4"/>
    <x v="1"/>
    <n v="18"/>
    <n v="3"/>
    <n v="10"/>
    <n v="6"/>
    <n v="20"/>
    <s v="אחר"/>
    <n v="5"/>
    <n v="10"/>
    <n v="6"/>
    <n v="6"/>
    <n v="8"/>
    <n v="8"/>
    <n v="38"/>
    <n v="62.45"/>
    <x v="2"/>
    <s v="מיזם קרוקודילים לתיירות - הקמת מרכז מבקרים (השקעות)"/>
    <n v="400000"/>
    <n v="200000"/>
    <n v="11395992.350000001"/>
    <n v="0.5"/>
  </r>
  <r>
    <s v="הערבה התיכונה"/>
    <s v="עידן"/>
    <s v="טקומי איתי"/>
    <s v="תעשיה"/>
    <s v="יזם אחד"/>
    <n v="134407"/>
    <n v="67000"/>
    <n v="0.49848594195242807"/>
    <n v="67000"/>
    <x v="1"/>
    <n v="7"/>
    <n v="6"/>
    <x v="3"/>
    <n v="8"/>
    <x v="1"/>
    <n v="18"/>
    <n v="1"/>
    <n v="5"/>
    <n v="85"/>
    <n v="16"/>
    <s v="סמוך"/>
    <n v="10"/>
    <n v="10"/>
    <n v="8"/>
    <n v="7"/>
    <n v="7"/>
    <n v="6"/>
    <n v="38"/>
    <n v="62.45"/>
    <x v="2"/>
    <s v="מהות: הרחבת סטודיו לעיצוב מוצר תעשייתי; הבקשה עבור השקעה פיסית בהקמת סטודיו (שיפוץ מכולה) + ציוד"/>
    <n v="134407"/>
    <n v="67000"/>
    <n v="11462992.350000001"/>
    <n v="0.49848594195242807"/>
  </r>
  <r>
    <s v="רמת נגב"/>
    <s v="ניצני סיני"/>
    <s v="קפלן טופז"/>
    <s v="חקלאות"/>
    <s v="יזם אחד"/>
    <n v="324480"/>
    <n v="100000"/>
    <n v="0.30818540433925051"/>
    <n v="55000"/>
    <x v="1"/>
    <n v="6"/>
    <n v="6"/>
    <x v="3"/>
    <n v="8"/>
    <x v="1"/>
    <n v="18"/>
    <n v="2"/>
    <n v="5"/>
    <n v="68"/>
    <n v="16"/>
    <s v="סמוך"/>
    <n v="10"/>
    <n v="10"/>
    <n v="10"/>
    <n v="4"/>
    <n v="7"/>
    <n v="7"/>
    <n v="38"/>
    <n v="62.45"/>
    <x v="1"/>
    <s v="מהות: גידול פטריות אקזוטיות. הרחבת עסק הקיים 5 שנים. _x000a_עלות כוללת: ציוד- 204,480 ₪, ועוד הון חוזר. עלות מאושרת הינה 30% מתוך סך עלות ההשקעה שהוא הון חוזר."/>
    <n v="61344"/>
    <n v="30672"/>
    <n v="11493664.350000001"/>
    <n v="0.5"/>
  </r>
  <r>
    <s v="אשכול"/>
    <s v="דקל"/>
    <s v="לוי איציק"/>
    <s v="תעשיה"/>
    <s v="יזם אחד"/>
    <n v="436000"/>
    <n v="200000"/>
    <n v="0.45871559633027525"/>
    <n v="200000"/>
    <x v="1"/>
    <n v="6"/>
    <n v="8"/>
    <x v="3"/>
    <n v="8"/>
    <x v="2"/>
    <n v="16"/>
    <n v="4"/>
    <n v="10"/>
    <n v="101"/>
    <n v="12"/>
    <s v="סמוך"/>
    <n v="10"/>
    <n v="10"/>
    <n v="8"/>
    <n v="9"/>
    <n v="7"/>
    <n v="7"/>
    <n v="41"/>
    <n v="62.4"/>
    <x v="2"/>
    <s v="התרחבות עסקית של מבשלת בירה; בקשה להשקעות במיכון (400 אלף ₪)"/>
    <n v="400000"/>
    <n v="200000"/>
    <n v="11693664.350000001"/>
    <n v="0.5"/>
  </r>
  <r>
    <s v="מגילות ים המלח"/>
    <s v="ורד יריחו"/>
    <s v="מיא סיני"/>
    <s v="חממה טיפולית הוליסטית"/>
    <s v="יזם אחד"/>
    <n v="375450"/>
    <n v="150180"/>
    <n v="0.4"/>
    <m/>
    <x v="2"/>
    <n v="7"/>
    <n v="7"/>
    <x v="6"/>
    <n v="4"/>
    <x v="2"/>
    <n v="16"/>
    <n v="2"/>
    <n v="5"/>
    <n v="100"/>
    <n v="16"/>
    <s v="מאוים"/>
    <n v="15"/>
    <n v="10"/>
    <n v="10"/>
    <n v="8"/>
    <n v="5"/>
    <n v="8"/>
    <n v="41"/>
    <n v="62.4"/>
    <x v="2"/>
    <s v="מהות: מרכז לטיפולים הוליסטיים, תיירות מרפא. מיזם חדש בהקמה. _x000a_עלות כוללת: מבנים (בניית חדרי טיפול) - 375,450 ₪ _x000a_סכום הבקשה לפי הנספח 187,700 ₪  (שונה מסכום הבקשה במרכבה)"/>
    <n v="375450"/>
    <n v="187700"/>
    <n v="11881364.350000001"/>
    <n v="0.49993341323744839"/>
  </r>
  <r>
    <s v="גולן"/>
    <s v="נאות גולן"/>
    <s v="חן ענבל"/>
    <s v="ייצור מתקני משחקים"/>
    <s v="יזם אחד"/>
    <n v="500000"/>
    <n v="200000"/>
    <n v="0.4"/>
    <m/>
    <x v="3"/>
    <n v="6"/>
    <n v="7"/>
    <x v="3"/>
    <n v="8"/>
    <x v="1"/>
    <n v="18"/>
    <n v="2"/>
    <n v="5"/>
    <n v="106"/>
    <n v="12"/>
    <s v="סמוך"/>
    <n v="10"/>
    <n v="10"/>
    <n v="10"/>
    <n v="5"/>
    <n v="10"/>
    <n v="10"/>
    <n v="45"/>
    <n v="62.25"/>
    <x v="2"/>
    <s v="מהות: ייצור הרכבה ותחזוקה של גני שעשועים בעיקר עבור  מוסדות/רשויות בצפון הארץ. העסק בהרחבה, קיים 14 שנה. קיבלה סיוע מהחטיבה ע&quot;ס 83,000 ₪, מיזם בהרחבה_x000a_עלות כוללת הינה בגין מבנים - 500,000 ₪, בקשת סיוע ע&quot;ס 200,000 ₪. "/>
    <n v="500000"/>
    <n v="200000"/>
    <n v="12081364.350000001"/>
    <n v="0.4"/>
  </r>
  <r>
    <s v="רמת נגב"/>
    <s v="כמהין"/>
    <s v="קרן חן"/>
    <s v="חקלאות"/>
    <s v="יזם אחד"/>
    <n v="250300"/>
    <n v="200000"/>
    <n v="0.79904115061925685"/>
    <n v="35735"/>
    <x v="1"/>
    <n v="6"/>
    <n v="6"/>
    <x v="3"/>
    <n v="8"/>
    <x v="1"/>
    <n v="18"/>
    <n v="3"/>
    <n v="10"/>
    <n v="52"/>
    <n v="16"/>
    <s v="סמוך"/>
    <n v="10"/>
    <n v="10"/>
    <n v="8"/>
    <n v="4"/>
    <n v="3"/>
    <n v="3"/>
    <n v="28"/>
    <n v="62.2"/>
    <x v="1"/>
    <s v="מהות: הקמת משק לגידול אוכמניות. מיזם חדש. עלות כללת: מבנים - 149292, ציוד - 63643, תשתיות 10,000 ₪. עלות מאושרת הינה הון חוזר המהווה 30% מתוך סה&quot;כ עלות ההשקעה"/>
    <n v="66790.5"/>
    <n v="33395.25"/>
    <n v="12114759.600000001"/>
    <n v="0.5"/>
  </r>
  <r>
    <s v="רמת נגב"/>
    <s v="כמהין"/>
    <s v="חדד עדי"/>
    <s v="חקלאות"/>
    <s v="יזם אחד"/>
    <n v="935115"/>
    <n v="139657"/>
    <n v="0.1493474064687231"/>
    <n v="108207"/>
    <x v="1"/>
    <n v="6"/>
    <n v="6"/>
    <x v="3"/>
    <n v="8"/>
    <x v="1"/>
    <n v="18"/>
    <n v="1"/>
    <n v="5"/>
    <n v="52"/>
    <n v="16"/>
    <s v="סמוך"/>
    <n v="10"/>
    <n v="9"/>
    <n v="9"/>
    <n v="4"/>
    <n v="8"/>
    <n v="7"/>
    <n v="37"/>
    <n v="62.05"/>
    <x v="1"/>
    <s v="מהות: הגדלת המשק החקלאי הקיים 3 שנים. _x000a_עלות כוללת: חממות 655,800 ₪. הון חוזר מוכר הינו ע&quot;ס 30% מסך עלות ההשקעה אשר מהווה את העלות המאושרת"/>
    <n v="196740"/>
    <n v="98370"/>
    <n v="12213129.600000001"/>
    <n v="0.5"/>
  </r>
  <r>
    <s v="גולן"/>
    <s v="נטור"/>
    <s v="רשף אוריה ואורלי"/>
    <s v="חווה אקולוגית"/>
    <s v="יזם אחד"/>
    <n v="280000"/>
    <n v="140000"/>
    <n v="0.5"/>
    <m/>
    <x v="3"/>
    <n v="6"/>
    <n v="5"/>
    <x v="5"/>
    <n v="12"/>
    <x v="1"/>
    <n v="18"/>
    <n v="2"/>
    <n v="5"/>
    <n v="90"/>
    <n v="16"/>
    <s v="אחר"/>
    <n v="5"/>
    <n v="10"/>
    <n v="10"/>
    <n v="10"/>
    <n v="5"/>
    <n v="3"/>
    <n v="38"/>
    <n v="61.7"/>
    <x v="2"/>
    <s v="מהות: חווה אקולוגית תיירותית וחנוכית המספקת מגוון אטרקציות. מיזם בהקמה. _x000a_עלות כוללת: ציוד-180,000 ₪, תשתיות-60,000 ₪. סכום מומלץ 120,000 ₪ "/>
    <n v="240000"/>
    <n v="120000"/>
    <n v="12333129.600000001"/>
    <n v="0.5"/>
  </r>
  <r>
    <s v="הערבה התיכונה"/>
    <s v="צוקים"/>
    <s v="חמו שמחון"/>
    <s v="תיירות"/>
    <s v="יזם אחד"/>
    <n v="470000"/>
    <n v="200000"/>
    <n v="0.42553191489361702"/>
    <n v="175000"/>
    <x v="1"/>
    <n v="7"/>
    <n v="6"/>
    <x v="3"/>
    <n v="8"/>
    <x v="1"/>
    <n v="18"/>
    <n v="2"/>
    <n v="5"/>
    <n v="61"/>
    <n v="16"/>
    <s v="סמוך"/>
    <n v="10"/>
    <n v="9"/>
    <n v="9"/>
    <n v="6"/>
    <n v="8"/>
    <n v="4"/>
    <n v="36"/>
    <n v="61.65"/>
    <x v="2"/>
    <s v="מהות: חניון קמפינג, התקבל סיוע קודם, הרחבה, עסק קיים שנתיים. אין חוק עידוד השקעות הון כאן; הבקשה היא להקמת 3 יחידות אירוח; עלות מאושרת להשקעה - 350 אלף ₪ בלבד"/>
    <n v="350000"/>
    <n v="175000"/>
    <n v="12508129.600000001"/>
    <n v="0.5"/>
  </r>
  <r>
    <s v="גוש עציון"/>
    <s v="ראש צורים"/>
    <s v="מוריה יסלזון"/>
    <s v="מרכז אומניות"/>
    <s v="יזם אחד"/>
    <n v="400000"/>
    <n v="200000"/>
    <n v="0.5"/>
    <m/>
    <x v="2"/>
    <n v="5"/>
    <n v="5"/>
    <x v="5"/>
    <n v="12"/>
    <x v="3"/>
    <n v="14"/>
    <n v="14"/>
    <n v="20"/>
    <n v="250"/>
    <n v="4"/>
    <s v="אחר"/>
    <n v="5"/>
    <n v="8"/>
    <n v="10"/>
    <n v="10"/>
    <n v="8"/>
    <n v="6"/>
    <n v="42"/>
    <n v="61.55"/>
    <x v="2"/>
    <s v="מהות: מפעל לאוכלוסיה בעלת צרכים מיוחדים בשיתוף עם מתנדבים מאוכלוסיות הגיל השלישי. מיזם חדש בהקמה._x000a_עלות כוללת: שיפוץ - 160,000 ₪, ציוד -100,000 ₪, אחר (הקמת אתר, שכר, מלאי) - 140,000 ₪"/>
    <n v="260000"/>
    <n v="130000"/>
    <n v="12638129.600000001"/>
    <n v="0.5"/>
  </r>
  <r>
    <s v="אשכול"/>
    <s v="בני נצרים"/>
    <s v="אחיון תמר"/>
    <s v="מסחר"/>
    <s v="יזם אחד"/>
    <n v="187000"/>
    <n v="168300"/>
    <n v="0.9"/>
    <n v="93500"/>
    <x v="1"/>
    <n v="6"/>
    <n v="2"/>
    <x v="2"/>
    <n v="18"/>
    <x v="2"/>
    <n v="16"/>
    <n v="0"/>
    <n v="0"/>
    <n v="125"/>
    <n v="12"/>
    <s v="חדש"/>
    <n v="20"/>
    <n v="6"/>
    <n v="2"/>
    <n v="2"/>
    <n v="5"/>
    <n v="5"/>
    <n v="20"/>
    <n v="61.5"/>
    <x v="2"/>
    <s v="מהות: פיתוח עסק &quot;תמר תכשיטים מעוצבים&quot;. בהרחבה, קיים 3 שנים; עלות הקמת המבנה; הבשלות נמוכה ולא ניכרת רצינות בתכנית_x000a_עלות כוללת: מבנים - 100,000 ₪, ציוד 28,000 ₪, תשתיות 38,000 ₪ (אחר 21,000 ₪  - מיתוג ופירסום לא נכלל בעלות המאושרת)"/>
    <n v="166000"/>
    <n v="83000"/>
    <n v="12721129.600000001"/>
    <n v="0.5"/>
  </r>
  <r>
    <s v="רמת נגב"/>
    <s v="בודדים"/>
    <s v="קלינגר דוד ותחיה"/>
    <s v="תיירות"/>
    <s v="יזם אחד"/>
    <n v="325000"/>
    <n v="150000"/>
    <n v="0.46153846153846156"/>
    <n v="150000"/>
    <x v="1"/>
    <n v="6"/>
    <s v="_"/>
    <x v="3"/>
    <n v="8"/>
    <x v="1"/>
    <n v="18"/>
    <n v="4"/>
    <n v="10"/>
    <n v="2"/>
    <n v="20"/>
    <s v="אחר"/>
    <n v="5"/>
    <n v="6"/>
    <n v="4"/>
    <n v="6"/>
    <n v="4"/>
    <n v="8"/>
    <n v="28"/>
    <n v="61.45"/>
    <x v="2"/>
    <s v="הקמת תשתיות דרכים מים חשמל וביוב. המיזם בהרחבה ובעל וותק של 14 שנה; "/>
    <n v="325000"/>
    <n v="150000"/>
    <n v="12871129.600000001"/>
    <n v="0.46153846153846156"/>
  </r>
  <r>
    <s v="הערבה התיכונה"/>
    <s v="עידן"/>
    <s v="ברמי ניר"/>
    <s v="חקלאות"/>
    <s v="יזם אחד"/>
    <n v="246000"/>
    <n v="150000"/>
    <n v="0.6097560975609756"/>
    <n v="66000"/>
    <x v="1"/>
    <n v="7"/>
    <n v="6"/>
    <x v="3"/>
    <n v="8"/>
    <x v="1"/>
    <n v="18"/>
    <n v="4"/>
    <n v="10"/>
    <n v="85"/>
    <n v="16"/>
    <s v="סמוך"/>
    <n v="10"/>
    <n v="8"/>
    <n v="8"/>
    <n v="4"/>
    <n v="3"/>
    <n v="3"/>
    <n v="26"/>
    <n v="61.4"/>
    <x v="1"/>
    <s v="מהות: משק חקלאי, גידול מלונים. מיזם חדש._x000a_עלות כוללת בנספח אינה תואמת את העלות במרכבה, עלות מאושרת לאחר בדיקה מול היזם 400 אלף ₪."/>
    <n v="120000"/>
    <n v="60000"/>
    <n v="12931129.600000001"/>
    <n v="0.5"/>
  </r>
  <r>
    <s v="הערבה התיכונה"/>
    <s v="עידן"/>
    <s v="מנור אביתר ונילי"/>
    <s v="חקלאות"/>
    <s v="יזם אחד"/>
    <n v="800000"/>
    <n v="200000"/>
    <n v="0.25"/>
    <n v="200000"/>
    <x v="1"/>
    <n v="7"/>
    <n v="6"/>
    <x v="3"/>
    <n v="8"/>
    <x v="1"/>
    <n v="18"/>
    <n v="2"/>
    <n v="5"/>
    <n v="85"/>
    <n v="16"/>
    <s v="סמוך"/>
    <n v="10"/>
    <n v="10"/>
    <n v="10"/>
    <n v="5"/>
    <n v="5"/>
    <n v="5"/>
    <n v="35"/>
    <n v="61.25"/>
    <x v="1"/>
    <s v="מהות: חממה מבוקרת לגידול תבלינים. הרחבה, עסק קיים שנתיים_x000a_עלות כוללת: ציוד 400,000 ₪  ועוד הון חוזר. עלות מאושרת הינה 30% מתוך סך עלות ההשקעה אשר מהווה את ההון החוזר"/>
    <n v="120000"/>
    <n v="60000"/>
    <n v="12991129.600000001"/>
    <n v="0.5"/>
  </r>
  <r>
    <s v="הערבה התיכונה"/>
    <s v="עידן"/>
    <s v="טקומי רויטל"/>
    <s v="חקלאות"/>
    <s v="יזם אחד"/>
    <n v="220616"/>
    <n v="71000"/>
    <n v="0.32182615948072668"/>
    <n v="71000"/>
    <x v="1"/>
    <n v="7"/>
    <n v="6"/>
    <x v="3"/>
    <n v="8"/>
    <x v="1"/>
    <n v="18"/>
    <n v="1"/>
    <n v="5"/>
    <n v="85"/>
    <n v="16"/>
    <s v="סמוך"/>
    <n v="10"/>
    <n v="10"/>
    <n v="8"/>
    <n v="4"/>
    <n v="7"/>
    <n v="6"/>
    <n v="35"/>
    <n v="61.25"/>
    <x v="1"/>
    <s v="איתי טקומי ורויטל תקומי - ישנה כפילות בבקשות (מאושר בתנאי שסה&quot;כ לא עובר את המקסימום המאושר). קיים נספח בקשה רק לאיתי טקומי_x000a_עלות השקעה ע&quot;ס 142 אלף ₪, מתוכה יש להכיר ב30% הון חוזר אשר מהווה את העלות המאושרת"/>
    <n v="42600"/>
    <n v="21300"/>
    <n v="13012429.600000001"/>
    <n v="0.5"/>
  </r>
  <r>
    <s v="גולן"/>
    <s v="רמות"/>
    <s v="ירון מאור"/>
    <s v="מיכון והנדסה"/>
    <s v="יזם אחד"/>
    <n v="400000"/>
    <n v="200000"/>
    <n v="0.5"/>
    <m/>
    <x v="3"/>
    <n v="6"/>
    <n v="8"/>
    <x v="3"/>
    <n v="8"/>
    <x v="1"/>
    <n v="18"/>
    <n v="3"/>
    <n v="10"/>
    <n v="176"/>
    <n v="8"/>
    <s v="אחר"/>
    <n v="5"/>
    <n v="10"/>
    <n v="10"/>
    <n v="10"/>
    <n v="10"/>
    <n v="10"/>
    <n v="50"/>
    <n v="61.25"/>
    <x v="2"/>
    <s v="מהות: חברה לתכנון והקמת פרויקטים בתחום ההנדסה. הרחבת עסק הקיים 3 שנים. קיבל בעבר 94.9 אלף ₪._x000a_עלות מאושרת: ציוד-400,000 ₪ (מכונת חיתוך פלזמה, מלגזה, מספריים אוינברסליים)"/>
    <n v="400000"/>
    <n v="200000"/>
    <n v="13212429.600000001"/>
    <n v="0.5"/>
  </r>
  <r>
    <s v="מטה בנימין"/>
    <s v="שילה"/>
    <s v="שמשון סטרין הכהן"/>
    <s v="טיולי טרקטורונים"/>
    <s v="יזם אחד"/>
    <n v="400000"/>
    <n v="200000"/>
    <n v="0.5"/>
    <m/>
    <x v="2"/>
    <n v="4"/>
    <n v="3"/>
    <x v="1"/>
    <n v="16"/>
    <x v="5"/>
    <n v="12"/>
    <n v="2"/>
    <n v="5"/>
    <n v="380"/>
    <n v="4"/>
    <s v="מאוים"/>
    <n v="15"/>
    <n v="10"/>
    <n v="10"/>
    <n v="10"/>
    <n v="10"/>
    <n v="8"/>
    <n v="48"/>
    <n v="61.2"/>
    <x v="2"/>
    <s v="מהות: הקמת עסק בתחום התיירות ביישוב שילה, העסק מציע טיולי טרקטורונים, ג'יפים, פעילות ODT ופיינטבול. העסק בהרחבה הקיים כשנתיים וחצי._x000a_עלות כוללת: ציוד - 324,000 ₪ (TERYX3 וציוד לפיינטבול), הון חוזר (2 עובדים חדשים) - 76,000 ₪. _x000a_עלות מאושר בגין ציוד בלבד."/>
    <n v="324000"/>
    <n v="162000"/>
    <n v="13374429.600000001"/>
    <n v="0.5"/>
  </r>
  <r>
    <s v="הר חברון"/>
    <s v="טנא"/>
    <s v="קולשבסקי שבתאי"/>
    <s v="חקלאות"/>
    <s v="יזם אחד"/>
    <n v="946000"/>
    <n v="200000"/>
    <n v="0.21141649048625794"/>
    <n v="96855"/>
    <x v="1"/>
    <n v="4"/>
    <n v="6"/>
    <x v="4"/>
    <n v="14"/>
    <x v="2"/>
    <n v="16"/>
    <n v="2"/>
    <n v="5"/>
    <n v="170"/>
    <n v="8"/>
    <s v="מאוים"/>
    <n v="15"/>
    <n v="10"/>
    <n v="9"/>
    <n v="4"/>
    <n v="6"/>
    <n v="5"/>
    <n v="34"/>
    <n v="61.1"/>
    <x v="1"/>
    <s v="מהות: הקמת דיר לגידול כבשים לבשר. מיזם שהוקם לפני כשנה._x000a_עלות כוללת הינה ע&quot;ס 563 אלף ₪ (לא כולל מזון), כאשר העלות המאושרת מהווה 30% מתוך סך העלות הכוללת (הון חזור)"/>
    <n v="168900"/>
    <n v="84450"/>
    <n v="13458879.600000001"/>
    <n v="0.5"/>
  </r>
  <r>
    <s v="תמר"/>
    <s v="עין תמר"/>
    <s v="ניר אפרים"/>
    <s v="חקלאות"/>
    <s v="יזם אחד"/>
    <n v="558925"/>
    <n v="176000"/>
    <n v="0.31489019099163573"/>
    <n v="31119"/>
    <x v="1"/>
    <n v="6"/>
    <n v="8"/>
    <x v="3"/>
    <n v="8"/>
    <x v="1"/>
    <n v="18"/>
    <n v="3"/>
    <n v="10"/>
    <n v="50"/>
    <n v="16"/>
    <s v="סמוך"/>
    <n v="10"/>
    <n v="10"/>
    <n v="7"/>
    <n v="4"/>
    <n v="2"/>
    <n v="2"/>
    <n v="25"/>
    <n v="61"/>
    <x v="1"/>
    <s v="מהות: חקלאות מיזם חדש בהקמה._x000a_עלות כוללת: מטע - 117,000 ₪, ציוד - 45,500 ₪, תשתיות 44,688 ₪ לא ניתן להכיר ברכיב העבודה בהשקעה( 21938)ועוד הון חוזר. העלות המאושרת הינה ע&quot;ס 30% מתוך סך עלות השקעה אשר מהווה את ההון החוזר"/>
    <n v="55575"/>
    <n v="27787.5"/>
    <n v="13486667.100000001"/>
    <n v="0.5"/>
  </r>
  <r>
    <s v="עמק המעיינות"/>
    <s v="רוויה"/>
    <s v="בני גטיה"/>
    <s v="גידול כבשים"/>
    <s v="יזם אחד"/>
    <n v="451000"/>
    <n v="200000"/>
    <n v="0.44345898004434592"/>
    <m/>
    <x v="3"/>
    <n v="5"/>
    <n v="4"/>
    <x v="4"/>
    <n v="14"/>
    <x v="2"/>
    <n v="16"/>
    <n v="1"/>
    <n v="5"/>
    <n v="135"/>
    <n v="12"/>
    <s v="אחר"/>
    <n v="5"/>
    <n v="10"/>
    <n v="10"/>
    <n v="5"/>
    <n v="10"/>
    <n v="10"/>
    <n v="45"/>
    <n v="61"/>
    <x v="1"/>
    <s v="מהות: גידול, שיווק, פיטום טלאים. פעילות עיקרית במשק הינה להגדיל את העדר. _x000a_הרחבת העסק אשר קיים 6 שנים. _x000a_עלות כוללת: הון חוזר (רכישת מזון)230,000 ₪, אחר (רכישת רחלות)221,000 ₪._x000a_עלות בקשה (הון חוזר) הינה 30% מעלות ההשקעה (221,000 ₪)"/>
    <n v="66300"/>
    <n v="33150"/>
    <n v="13519817.100000001"/>
    <n v="0.5"/>
  </r>
  <r>
    <s v="רמת נגב"/>
    <s v="כמהין"/>
    <s v="אלמוסלינו לרון ואפרת"/>
    <s v="חקלאות"/>
    <s v="יזם אחד"/>
    <n v="400000"/>
    <n v="200000"/>
    <n v="0.5"/>
    <n v="200000"/>
    <x v="1"/>
    <n v="6"/>
    <n v="6"/>
    <x v="3"/>
    <n v="8"/>
    <x v="1"/>
    <n v="18"/>
    <n v="2"/>
    <n v="5"/>
    <n v="52"/>
    <n v="16"/>
    <s v="סמוך"/>
    <n v="10"/>
    <n v="9"/>
    <n v="8"/>
    <n v="4"/>
    <n v="7"/>
    <n v="6"/>
    <n v="34"/>
    <n v="60.85"/>
    <x v="1"/>
    <s v="מהות: דיר צאן לבשר. הרחבת המשק._x000a_עלות כוללת: קניית עדר 359,000 ₪ ועוד הון חזור. כאשר עלות מאושרת הינה הון חוזר (30% מסך עלות ההשקעה)"/>
    <n v="107700"/>
    <n v="53850"/>
    <n v="13573667.100000001"/>
    <n v="0.5"/>
  </r>
  <r>
    <s v="מטה בנימין"/>
    <s v="כפר אדומים"/>
    <s v="יוסי אוחנה"/>
    <s v="כנען תיירות מדברית"/>
    <s v="יזם אחד"/>
    <n v="350000"/>
    <n v="175000"/>
    <n v="0.5"/>
    <m/>
    <x v="2"/>
    <n v="4"/>
    <n v="7"/>
    <x v="4"/>
    <n v="14"/>
    <x v="5"/>
    <n v="12"/>
    <n v="7"/>
    <n v="15"/>
    <n v="350"/>
    <n v="4"/>
    <s v="אחר"/>
    <n v="5"/>
    <n v="10"/>
    <n v="10"/>
    <n v="10"/>
    <n v="10"/>
    <n v="10"/>
    <n v="50"/>
    <n v="60.5"/>
    <x v="2"/>
    <s v="מהות: פיתוח ענף ארועי השטח/חוץ כחלק מפעילות החברה בתחום תיירות המדבר. הרחבת עסק הקיים כ12 שנה._x000a_עלות כוללת לפי הנספח 350,000 ₪ בגין ציוד (שונה מהעלות במרכבה - עודכן ע&quot;י החטיבה)_x000a_עלות מאושרת 350,000 ₪ "/>
    <n v="350000"/>
    <n v="175000"/>
    <n v="13748667.100000001"/>
    <n v="0.5"/>
  </r>
  <r>
    <s v="אשכול"/>
    <s v="עמיעוז"/>
    <s v="סויסה מוטי"/>
    <s v="חקלאות"/>
    <s v="יזם אחד"/>
    <n v="179230"/>
    <n v="89615"/>
    <n v="0.5"/>
    <n v="89615"/>
    <x v="1"/>
    <n v="6"/>
    <n v="8"/>
    <x v="3"/>
    <n v="8"/>
    <x v="2"/>
    <n v="16"/>
    <n v="2"/>
    <n v="5"/>
    <n v="100"/>
    <n v="16"/>
    <s v="סמוך"/>
    <n v="10"/>
    <n v="8"/>
    <n v="10"/>
    <n v="4"/>
    <n v="8"/>
    <n v="8"/>
    <n v="38"/>
    <n v="60.45"/>
    <x v="1"/>
    <s v="מהות: הרחבת המשק החקלאי. המיזם קיים 4 שנים. _x000a_עלות כוללת: בית רשת 10 דונם - 181,570 ₪, ועוד הון חוזר. עלות מאושרת הינה 30% מעלות ההשקעה אשר מהווה את ההון החוזר"/>
    <n v="54471"/>
    <n v="27235.5"/>
    <n v="13775902.600000001"/>
    <n v="0.5"/>
  </r>
  <r>
    <s v="גולן"/>
    <s v="חד-נס"/>
    <s v="ברקודה מדיה גרופ בע&quot;מ"/>
    <s v="היי טק תוכנה"/>
    <s v="יזם אחד"/>
    <n v="450000"/>
    <n v="200000"/>
    <n v="0.44444444444444442"/>
    <m/>
    <x v="3"/>
    <n v="6"/>
    <n v="7"/>
    <x v="3"/>
    <n v="8"/>
    <x v="1"/>
    <n v="18"/>
    <n v="7"/>
    <n v="15"/>
    <n v="283"/>
    <n v="4"/>
    <s v="אחר"/>
    <n v="5"/>
    <n v="10"/>
    <n v="10"/>
    <n v="10"/>
    <n v="10"/>
    <n v="6"/>
    <n v="46"/>
    <n v="60.4"/>
    <x v="0"/>
    <s v="מהות: פיתוח מערכת לפרסום מדיה דיגיטלית. סכום הבקשה הינו לטובת שכר מפתחים בלבד,הרחבת עסק קיים, וותק של 4 שנים._x000a_עלות כוללת בגין הון חוזר (שכר עבודה) ע&quot;ס 450,000, בקשת סיוע 200,000 ₪. _x000a_הבקשה אינה עומדת על יחס הון חוזר להשקעה. המרחב מבקש לדון בבקשה באופן חריג ומיוחד"/>
    <n v="0"/>
    <n v="0"/>
    <n v="13775902.600000001"/>
    <n v="0"/>
  </r>
  <r>
    <s v="מגילות ים המלח"/>
    <s v="ורד יריחו"/>
    <s v="אתי אחיטוב"/>
    <s v="צימרים - תיירות כפרית"/>
    <s v="יזם אחד"/>
    <n v="400000"/>
    <n v="200000"/>
    <n v="0.5"/>
    <m/>
    <x v="2"/>
    <n v="7"/>
    <n v="7"/>
    <x v="6"/>
    <n v="4"/>
    <x v="2"/>
    <n v="16"/>
    <n v="1"/>
    <n v="5"/>
    <n v="100"/>
    <n v="16"/>
    <s v="מאוים"/>
    <n v="15"/>
    <n v="10"/>
    <n v="10"/>
    <n v="6"/>
    <n v="5"/>
    <n v="5"/>
    <n v="36"/>
    <n v="60.4"/>
    <x v="2"/>
    <s v="מהות: צימרים, אירוח כפרי. מיזם חדש בהקמה._x000a_עלות כוללת: 3 מבני אירוח - 400,000 ₪ "/>
    <n v="400000"/>
    <n v="200000"/>
    <n v="13975902.600000001"/>
    <n v="0.5"/>
  </r>
  <r>
    <s v="הערבה התיכונה"/>
    <s v="עידן"/>
    <s v="כהן יאיר ונורית"/>
    <s v="חקלאות"/>
    <s v="יזם אחד"/>
    <n v="598756"/>
    <n v="190765"/>
    <n v="0.31860223530119114"/>
    <n v="35842"/>
    <x v="1"/>
    <n v="7"/>
    <n v="6"/>
    <x v="3"/>
    <n v="8"/>
    <x v="1"/>
    <n v="18"/>
    <n v="3"/>
    <n v="10"/>
    <n v="85"/>
    <n v="16"/>
    <s v="סמוך"/>
    <n v="10"/>
    <n v="8"/>
    <n v="7"/>
    <n v="4"/>
    <n v="2"/>
    <n v="2"/>
    <n v="23"/>
    <n v="60.2"/>
    <x v="1"/>
    <s v="מהות: מטע תמרים ומנגו. מיזם חדש. עלות כוללת ע&quot;ס 217 אלף ₪, כאשר העלות המאושר הינה 65 אלף ₪ בגין הון חוזר אשר מהווה 30%"/>
    <n v="65167.5"/>
    <n v="32583.75"/>
    <n v="14008486.350000001"/>
    <n v="0.5"/>
  </r>
  <r>
    <s v="הערבה התיכונה"/>
    <s v="צוקים"/>
    <s v="גרטנר ראובן ומיידי"/>
    <s v="תיירות"/>
    <s v="יזם אחד"/>
    <n v="560000"/>
    <n v="200000"/>
    <n v="0.35714285714285715"/>
    <n v="200000"/>
    <x v="1"/>
    <n v="7"/>
    <n v="6"/>
    <x v="3"/>
    <n v="8"/>
    <x v="1"/>
    <n v="18"/>
    <n v="2"/>
    <n v="5"/>
    <n v="61"/>
    <n v="16"/>
    <s v="סמוך"/>
    <n v="10"/>
    <n v="10"/>
    <n v="8"/>
    <n v="8"/>
    <n v="3"/>
    <n v="3"/>
    <n v="32"/>
    <n v="60.05"/>
    <x v="2"/>
    <s v="מהות: הקמת גלידריה בכפר האומנים ביישוב צוקים. מיזם חדש; השקעה בציוד - 460 אלף; מבנה - 30 אלף ₪; תשתיות 40 אלף ₪ "/>
    <n v="530000"/>
    <n v="200000"/>
    <n v="14208486.350000001"/>
    <n v="0.37735849056603776"/>
  </r>
  <r>
    <s v="תמר"/>
    <s v="נאות הכיכר"/>
    <s v="צבר רז"/>
    <s v="חקלאות"/>
    <s v="יזם אחד"/>
    <n v="1102000"/>
    <n v="200000"/>
    <n v="0.18148820326678766"/>
    <n v="200000"/>
    <x v="1"/>
    <n v="6"/>
    <n v="7"/>
    <x v="3"/>
    <n v="8"/>
    <x v="1"/>
    <n v="18"/>
    <n v="0"/>
    <n v="0"/>
    <n v="80"/>
    <n v="16"/>
    <s v="סמוך"/>
    <n v="10"/>
    <n v="10"/>
    <n v="9"/>
    <n v="4"/>
    <n v="10"/>
    <n v="8"/>
    <n v="41"/>
    <n v="59.9"/>
    <x v="1"/>
    <s v="מהות: מטע. הרחבה._x000a_עלות כוללת: ציוד - 902,000 ₪ ועוד עלות הון חוזר 30% מסך עלות ההשקעה"/>
    <n v="270600"/>
    <n v="135300"/>
    <n v="14343786.350000001"/>
    <n v="0.5"/>
  </r>
  <r>
    <s v="הערבה התיכונה"/>
    <s v="צופר"/>
    <s v="אבן צור גלה ועירית"/>
    <s v="חקלאות"/>
    <s v="יזם אחד"/>
    <n v="400000"/>
    <n v="200000"/>
    <n v="0.5"/>
    <n v="40177"/>
    <x v="1"/>
    <n v="7"/>
    <n v="8"/>
    <x v="6"/>
    <n v="4"/>
    <x v="1"/>
    <n v="18"/>
    <n v="2"/>
    <n v="5"/>
    <n v="78"/>
    <n v="16"/>
    <s v="סמוך"/>
    <n v="10"/>
    <n v="8"/>
    <n v="10"/>
    <n v="4"/>
    <n v="8"/>
    <n v="8"/>
    <n v="38"/>
    <n v="59.45"/>
    <x v="1"/>
    <s v="מהות: הרחבת המשק החקלאי הקיים. התקבל סיוע בעבר ע&quot;ס 100,000 ₪, המיזם קיים 4 שנים. _x000a_עלות כוללת: מבנים 103,494, תשתיות - 140,000 ₪,לא ניתן להכיר  בנטיעת תמרים מכיוון שהתבצעה לפני הזמן המוכר להשקעה(2017) - 85,000 ₪. ועוד הון חוזר_x000a_עלות מאושרת הינה 30% מסך עלות ההשקעה שהיא הון חוזר"/>
    <n v="73048.2"/>
    <n v="36524.1"/>
    <n v="14380310.450000001"/>
    <n v="0.5"/>
  </r>
  <r>
    <s v="הערבה התיכונה"/>
    <s v="פארן"/>
    <s v="קלם יובל"/>
    <s v="חקלאות"/>
    <s v="יזם אחד"/>
    <n v="405436"/>
    <n v="200000"/>
    <n v="0.49329610592053985"/>
    <n v="66896"/>
    <x v="1"/>
    <n v="7"/>
    <n v="8"/>
    <x v="6"/>
    <n v="4"/>
    <x v="1"/>
    <n v="18"/>
    <n v="3"/>
    <n v="10"/>
    <n v="120"/>
    <n v="12"/>
    <s v="סמוך"/>
    <n v="10"/>
    <n v="8"/>
    <n v="8"/>
    <n v="4"/>
    <n v="8"/>
    <n v="8"/>
    <n v="36"/>
    <n v="59.4"/>
    <x v="1"/>
    <s v="מהות: הרחבת המשק החקלאי. הוקם ב2004, קיבל סיוע בעבר בסכום נמוך מ-150 א.₪. _x000a_עלות כוללת: מבנים - 265,886 ₪, תשתיות- 139,550 ₪, ועוד הון חוזר._x000a_עלות מאושרת הינה הון חוזר מהווה 30% מסך עלות ההשקעה"/>
    <n v="121630.5"/>
    <n v="60815.25"/>
    <n v="14441125.700000001"/>
    <n v="0.5"/>
  </r>
  <r>
    <s v="תמר"/>
    <s v="עין תמר"/>
    <s v="אביב ראובן"/>
    <s v="תיירות"/>
    <s v="יזם אחד"/>
    <n v="616954"/>
    <n v="200000"/>
    <n v="0.32417327710007554"/>
    <n v="0"/>
    <x v="1"/>
    <n v="6"/>
    <n v="8"/>
    <x v="3"/>
    <n v="8"/>
    <x v="1"/>
    <n v="18"/>
    <n v="2"/>
    <n v="5"/>
    <n v="50"/>
    <n v="16"/>
    <s v="סמוך"/>
    <n v="10"/>
    <n v="10"/>
    <n v="8"/>
    <n v="8"/>
    <n v="2"/>
    <n v="2"/>
    <n v="30"/>
    <n v="59.25"/>
    <x v="0"/>
    <s v="מהות: חנויות אופיטיקה בקניון ים המלח. מיזם חדש._x000a_המיזם נפסל עקב חוסר בשלות, קניון שטרם נפתח"/>
    <n v="0"/>
    <n v="0"/>
    <n v="14441125.700000001"/>
    <n v="0"/>
  </r>
  <r>
    <s v="תמר"/>
    <s v="עין תמר"/>
    <s v="שושני רונן"/>
    <s v="חקלאות"/>
    <s v="יזם אחד"/>
    <n v="183000"/>
    <n v="61000"/>
    <n v="0.33333333333333331"/>
    <n v="61000"/>
    <x v="1"/>
    <n v="6"/>
    <n v="8"/>
    <x v="3"/>
    <n v="8"/>
    <x v="1"/>
    <n v="18"/>
    <n v="0"/>
    <n v="0"/>
    <n v="50"/>
    <n v="16"/>
    <s v="סמוך"/>
    <n v="10"/>
    <n v="10"/>
    <n v="8"/>
    <n v="4"/>
    <n v="10"/>
    <n v="6"/>
    <n v="38"/>
    <n v="58.7"/>
    <x v="1"/>
    <s v="מהות: משק תמרים. הרחבה, קיים 8 שנים. עלות כוללת: ציוד 122,000 ₪, ועוד הון חוזר. _x000a_עלות מאושרת הינה הון חוזר המהווה 30% מסך עלות הציוד"/>
    <n v="36600"/>
    <n v="18300"/>
    <n v="14459425.700000001"/>
    <n v="0.5"/>
  </r>
  <r>
    <s v="הערבה התיכונה"/>
    <s v="חצבה"/>
    <s v="בראל נועה"/>
    <s v="תעשיה"/>
    <s v="יזם אחד"/>
    <n v="3603920"/>
    <n v="200000"/>
    <n v="5.5495127527803056E-2"/>
    <n v="200000"/>
    <x v="1"/>
    <n v="7"/>
    <n v="8"/>
    <x v="6"/>
    <n v="4"/>
    <x v="1"/>
    <n v="18"/>
    <n v="10"/>
    <n v="20"/>
    <n v="180"/>
    <n v="8"/>
    <s v="סמוך"/>
    <n v="10"/>
    <n v="10"/>
    <n v="4"/>
    <n v="4"/>
    <n v="3"/>
    <n v="2"/>
    <n v="23"/>
    <n v="58.7"/>
    <x v="1"/>
    <s v="מהות: הקמת חממת קנאביס רפואי, פיתוח זנים, מחר ובסופו של דבר הקמת מפעל עיבוד לתוצרי קנאביס. מיזם חדש"/>
    <n v="400000"/>
    <n v="200000"/>
    <n v="14659425.700000001"/>
    <n v="0.5"/>
  </r>
  <r>
    <s v="הערבה התיכונה"/>
    <s v="צופר"/>
    <s v="אלעזרי מוטי"/>
    <s v="חקלאות"/>
    <s v="יזם אחד"/>
    <n v="400000"/>
    <n v="200000"/>
    <n v="0.5"/>
    <n v="200000"/>
    <x v="1"/>
    <n v="7"/>
    <n v="8"/>
    <x v="6"/>
    <n v="4"/>
    <x v="1"/>
    <n v="18"/>
    <n v="1"/>
    <n v="5"/>
    <n v="96"/>
    <n v="16"/>
    <s v="סמוך"/>
    <n v="10"/>
    <n v="8"/>
    <n v="8"/>
    <n v="4"/>
    <n v="6"/>
    <n v="10"/>
    <n v="36"/>
    <n v="58.65"/>
    <x v="1"/>
    <s v="מהות: הרחבת המשק, הוספת גידולים חדשים ושינוי בגידולים הקיימים. הרחבה של מיזם הקיים 30 שנה_x000a_עלות כוללת ע&quot;ס 400 אלף ₪ , עלות מאושרת מהוות 30% (הון חוזר)"/>
    <n v="120000"/>
    <n v="60000"/>
    <n v="14719425.700000001"/>
    <n v="0.5"/>
  </r>
  <r>
    <s v="אשכול"/>
    <s v="תלמי אליהו"/>
    <s v="ביטון שמעון"/>
    <s v="חקלאות"/>
    <s v="יזם אחד"/>
    <n v="268845"/>
    <n v="134422"/>
    <n v="0.4999981401923041"/>
    <n v="134422"/>
    <x v="1"/>
    <n v="6"/>
    <n v="8"/>
    <x v="3"/>
    <n v="8"/>
    <x v="2"/>
    <n v="16"/>
    <n v="2"/>
    <n v="5"/>
    <n v="102"/>
    <n v="12"/>
    <s v="סמוך"/>
    <n v="10"/>
    <n v="8"/>
    <n v="10"/>
    <n v="4"/>
    <n v="8"/>
    <n v="10"/>
    <n v="40"/>
    <n v="58.25"/>
    <x v="1"/>
    <s v="מהות: הרחבת המשק החקלאי. המיזם קיים 25 שנים. _x000a_עלות כוללת: בית רשת 15 דונם ע&quot;ס 179,834 ₪, הון חוזר - 268,845 ₪. _x000a_עלות מאושרת הינה 30% מסך עלות ההשקעה (בית רשת), אשר מהווה הון חוזר"/>
    <n v="53950.2"/>
    <n v="26975.1"/>
    <n v="14746400.800000001"/>
    <n v="0.5"/>
  </r>
  <r>
    <s v="גולן"/>
    <s v="בני יהודה"/>
    <s v="רונן לביא"/>
    <s v="מאפייה"/>
    <s v="יזם אחד"/>
    <n v="1000000"/>
    <n v="200000"/>
    <n v="0.2"/>
    <m/>
    <x v="3"/>
    <n v="6"/>
    <n v="6"/>
    <x v="3"/>
    <n v="8"/>
    <x v="1"/>
    <n v="18"/>
    <n v="3"/>
    <n v="10"/>
    <n v="353"/>
    <n v="4"/>
    <s v="אחר"/>
    <n v="5"/>
    <n v="10"/>
    <n v="10"/>
    <n v="10"/>
    <n v="10"/>
    <n v="10"/>
    <n v="50"/>
    <n v="58.25"/>
    <x v="2"/>
    <s v="מהות: כיום פיצריה ומאפייה, המטרה להתרחב למפעל לייצור לחמים ומאפים. עסק קיים 10 שנים._x000a_העלות הכוללת ובקשת הסיוע בגין מבנים (1 מיליון ₪)_x000a_סכום מומלץ 200,000 ₪"/>
    <n v="1000000"/>
    <n v="200000"/>
    <n v="14946400.800000001"/>
    <n v="0.2"/>
  </r>
  <r>
    <s v="מטה אשר"/>
    <s v="מנות"/>
    <s v="דוד גולן"/>
    <s v="צימרים"/>
    <s v="יזם אחד"/>
    <n v="156836"/>
    <n v="78000"/>
    <n v="0.49733479558264682"/>
    <m/>
    <x v="3"/>
    <n v="6"/>
    <n v="7"/>
    <x v="3"/>
    <n v="8"/>
    <x v="2"/>
    <n v="16"/>
    <n v="1"/>
    <n v="5"/>
    <n v="140"/>
    <n v="12"/>
    <s v="סמוך"/>
    <n v="10"/>
    <n v="10"/>
    <n v="5"/>
    <n v="5"/>
    <n v="10"/>
    <n v="10"/>
    <n v="40"/>
    <n v="58.25"/>
    <x v="2"/>
    <s v="מהות: אירוח כפרי, תוספת של אוהל. הרחבת מיזם הקיים כ-6 שנים. עלות כוללת: מבנים-108,240 ₪, ציוד-33,596 ₪, אחר (שיווק)-15,000 ₪. = שיווק לא נכלל בעלות המאושרת._x000a_עלות מאושרת הינה 141,836 ₪, סכום מומלץ ע&quot;ס 70,918 ₪"/>
    <n v="141836"/>
    <n v="70918"/>
    <n v="15017318.800000001"/>
    <n v="0.5"/>
  </r>
  <r>
    <s v="הערבה התיכונה"/>
    <s v="פארן"/>
    <s v="שדמות אלעד"/>
    <s v="חקלאות"/>
    <s v="יזם אחד"/>
    <n v="400000"/>
    <n v="200000"/>
    <n v="0.5"/>
    <n v="66000"/>
    <x v="1"/>
    <n v="7"/>
    <n v="8"/>
    <x v="6"/>
    <n v="4"/>
    <x v="1"/>
    <n v="18"/>
    <n v="1"/>
    <n v="5"/>
    <n v="120"/>
    <n v="12"/>
    <s v="סמוך"/>
    <n v="10"/>
    <n v="10"/>
    <n v="10"/>
    <n v="6"/>
    <n v="8"/>
    <n v="8"/>
    <n v="42"/>
    <n v="58.05"/>
    <x v="1"/>
    <s v="מהות: גידול פלפלים והרחבת מתחם ספירולינה. הרחבה העסק, קיים כבר 9 שנים. קיבל סיוע בעבר ע&quot;ס 80 א. ₪. העלות המוצגת הינה 452 אלף ₪ מבדיקה עם היזם עלה כי 52000 הנם השקעה בשיקום משק ותיק של פלפל ולכן לא מוכרים, מתוכה 30% בגין הון חוזר אשר מהווה עלות מאושרת"/>
    <n v="120000"/>
    <n v="60000"/>
    <n v="15077318.800000001"/>
    <n v="0.5"/>
  </r>
  <r>
    <s v="הערבה התיכונה"/>
    <s v="עידן"/>
    <s v="כהן נמרוד וגלי"/>
    <s v="תיירות"/>
    <s v="יזם אחד"/>
    <n v="600000"/>
    <n v="200000"/>
    <n v="0.33333333333333331"/>
    <n v="200000"/>
    <x v="1"/>
    <n v="7"/>
    <n v="6"/>
    <x v="3"/>
    <n v="8"/>
    <x v="1"/>
    <n v="18"/>
    <n v="1"/>
    <n v="5"/>
    <n v="85"/>
    <n v="16"/>
    <s v="סמוך"/>
    <n v="10"/>
    <n v="8"/>
    <n v="6"/>
    <n v="6"/>
    <n v="5"/>
    <n v="2"/>
    <n v="27"/>
    <n v="58.05"/>
    <x v="2"/>
    <s v="מהות: הקמת 2 יחידות צימרים במושב עידן, מיזם חדש_x000a_עלות כוללת: מבנים-430,000 ₪, ציוד - 100,000 ₪, תשתיות - 50,000 ₪, אחר-20,000 ₪._x000a_סכום מומלץ 200,000 ₪ "/>
    <n v="580000"/>
    <n v="200000"/>
    <n v="15277318.800000001"/>
    <n v="0.34482758620689657"/>
  </r>
  <r>
    <s v="הערבה התיכונה"/>
    <s v="עין יהב"/>
    <s v="גינת יותם"/>
    <s v="חקלאות"/>
    <s v="יזם אחד"/>
    <n v="405000"/>
    <n v="200000"/>
    <n v="0.49382716049382713"/>
    <n v="90000"/>
    <x v="1"/>
    <n v="7"/>
    <n v="7"/>
    <x v="6"/>
    <n v="4"/>
    <x v="1"/>
    <n v="18"/>
    <n v="3"/>
    <n v="10"/>
    <n v="200"/>
    <n v="8"/>
    <s v="סמוך"/>
    <n v="10"/>
    <n v="8"/>
    <n v="8"/>
    <n v="4"/>
    <n v="10"/>
    <n v="10"/>
    <n v="40"/>
    <n v="58"/>
    <x v="1"/>
    <s v="מהות: הרחבה ושידרוג המשק החלקאי, וותק של 5 שנים. עלות מאושרת ע&quot;ס 180 אלף ₪ "/>
    <n v="180000"/>
    <n v="90000"/>
    <n v="15367318.800000001"/>
    <n v="0.5"/>
  </r>
  <r>
    <s v="אשכול"/>
    <s v="תלמי יוסף"/>
    <s v="שחם יניב"/>
    <s v="חקלאות"/>
    <s v="יזם אחד"/>
    <n v="835000"/>
    <n v="200000"/>
    <n v="0.23952095808383234"/>
    <n v="200000"/>
    <x v="1"/>
    <n v="6"/>
    <n v="8"/>
    <x v="3"/>
    <n v="8"/>
    <x v="2"/>
    <n v="16"/>
    <n v="2"/>
    <n v="5"/>
    <n v="92"/>
    <n v="16"/>
    <s v="אחר"/>
    <n v="5"/>
    <n v="10"/>
    <n v="10"/>
    <n v="7"/>
    <n v="7"/>
    <n v="7"/>
    <n v="41"/>
    <n v="57.9"/>
    <x v="1"/>
    <s v="מהות: הקמת משק חקלאי, מיזם חדש. עלות כוללת ע&quot;ס 835 אלף ₪_x000a_עלות מאושרת מהווה 30% מהעלות הכוללת  (הון חוזר)"/>
    <n v="250500"/>
    <n v="125250"/>
    <n v="15492568.800000001"/>
    <n v="0.5"/>
  </r>
  <r>
    <s v="הערבה התיכונה"/>
    <s v="צופר"/>
    <s v="אלדר מתן ותם"/>
    <s v="חקלאות"/>
    <s v="יזם אחד"/>
    <n v="615459"/>
    <n v="200000"/>
    <n v="0.32496072037292495"/>
    <n v="81500"/>
    <x v="1"/>
    <n v="7"/>
    <n v="8"/>
    <x v="6"/>
    <n v="4"/>
    <x v="1"/>
    <n v="18"/>
    <n v="2"/>
    <n v="5"/>
    <n v="78"/>
    <n v="16"/>
    <s v="סמוך"/>
    <n v="10"/>
    <n v="10"/>
    <n v="8"/>
    <n v="4"/>
    <n v="6"/>
    <n v="6"/>
    <n v="34"/>
    <n v="57.85"/>
    <x v="1"/>
    <s v="מהות: משק חקלאי, קיים כ- 3 שנים. עלות מאושרת הון חוזר ע&quot;ס 163 אלף ₪ "/>
    <n v="163000"/>
    <n v="81500"/>
    <n v="15574068.800000001"/>
    <n v="0.5"/>
  </r>
  <r>
    <s v="גולן"/>
    <s v="אורטל"/>
    <s v="קבוץ אורטל אגש&quot;ח"/>
    <s v="מתן שרותים"/>
    <s v="אגודה"/>
    <n v="663000"/>
    <n v="330000"/>
    <n v="0.49773755656108598"/>
    <m/>
    <x v="3"/>
    <n v="6"/>
    <n v="5"/>
    <x v="5"/>
    <n v="12"/>
    <x v="1"/>
    <n v="18"/>
    <n v="7"/>
    <n v="15"/>
    <n v="100"/>
    <n v="16"/>
    <s v="סמוך"/>
    <n v="10"/>
    <n v="0"/>
    <n v="0"/>
    <n v="0"/>
    <n v="0"/>
    <n v="0"/>
    <n v="0"/>
    <n v="57.75"/>
    <x v="0"/>
    <s v="מהות: פיתוח ענפי הקהילה, נראה כי התרומה של העסק הינה מרחבית (8)  או אזורית (6). עלות כוללת: השקעה: ציוד - 413,000 ₪, תשתיות - 250,000 ₪_x000a_הקיבוץ קיבל בעבר סיוע קודם ע&quot;ס גבוה מ - 3 מיליון ₪. לא עומדים בתנאי הסף. לא זכאי._x000a_המרחב בשם הקיבוצים מבקש לדון בבקשה ובתנאי הסף כי אינו תלוי במספר הנחלות שבקיבוץ"/>
    <n v="0"/>
    <n v="0"/>
    <n v="15574068.800000001"/>
    <n v="0"/>
  </r>
  <r>
    <s v="מטה בנימין"/>
    <s v="עפרה"/>
    <s v="ענבל לוי"/>
    <s v="מתחם ארוח"/>
    <s v="יזם אחד"/>
    <n v="400000"/>
    <n v="200000"/>
    <n v="0.5"/>
    <m/>
    <x v="2"/>
    <n v="4"/>
    <n v="4"/>
    <x v="4"/>
    <n v="14"/>
    <x v="5"/>
    <n v="12"/>
    <n v="2"/>
    <n v="5"/>
    <n v="300"/>
    <n v="4"/>
    <s v="מאוים"/>
    <n v="15"/>
    <n v="10"/>
    <n v="10"/>
    <n v="8"/>
    <n v="10"/>
    <n v="5"/>
    <n v="43"/>
    <n v="57.7"/>
    <x v="2"/>
    <s v="מהות: מתחם אירוח יוקרתי בעפרה - הוספה של 3 חדרי אירוח. הרחבת מיזם הקיים שנה._x000a_עלות כוללת: מבנים - 275,000 ₪, ציוד - 125,000 ₪. "/>
    <n v="400000"/>
    <n v="200000"/>
    <n v="15774068.800000001"/>
    <n v="0.5"/>
  </r>
  <r>
    <s v="מבואות החרמון"/>
    <s v="שאר ישוב"/>
    <s v="בר  ועומר קולנדר"/>
    <s v="חדרי אירוח"/>
    <s v="יזם אחד"/>
    <n v="710000"/>
    <n v="200000"/>
    <n v="0.28169014084507044"/>
    <m/>
    <x v="3"/>
    <n v="7"/>
    <n v="8"/>
    <x v="6"/>
    <n v="4"/>
    <x v="1"/>
    <n v="18"/>
    <n v="2"/>
    <n v="5"/>
    <n v="140"/>
    <n v="12"/>
    <s v="סמוך"/>
    <n v="10"/>
    <n v="10"/>
    <n v="10"/>
    <n v="5"/>
    <n v="10"/>
    <n v="6"/>
    <n v="41"/>
    <n v="57.65"/>
    <x v="2"/>
    <s v="מהות: הרחבת והגדלת מתחם חדרי אירוח. מיזם בהרחבה, וותק 4 שנים (ציון 6), תרומה לקהילה מרחבית/אזורית (6-8)_x000a_עלות כוללת: מבנים-615,360 ₪, ציוד-34,200 ₪, הון חוזר-60,440 ₪. (עלות מאושרת לא תכלול את ההון החוזר)_x000a_עלות הבקשה מומלצת 200,000 ₪ "/>
    <n v="649560"/>
    <n v="200000"/>
    <n v="15974068.800000001"/>
    <n v="0.30790073280374408"/>
  </r>
  <r>
    <s v="הערבה התיכונה"/>
    <s v="חצבה"/>
    <s v="דואן אילן"/>
    <s v="חקלאות"/>
    <s v="יזם אחד"/>
    <n v="400000"/>
    <n v="200000"/>
    <n v="0.5"/>
    <n v="200000"/>
    <x v="1"/>
    <n v="7"/>
    <n v="8"/>
    <x v="6"/>
    <n v="4"/>
    <x v="1"/>
    <n v="18"/>
    <n v="4"/>
    <n v="10"/>
    <n v="180"/>
    <n v="8"/>
    <s v="סמוך"/>
    <n v="10"/>
    <n v="10"/>
    <n v="9"/>
    <n v="4"/>
    <n v="8"/>
    <n v="8"/>
    <n v="39"/>
    <n v="57.6"/>
    <x v="1"/>
    <s v="מהות: הרחבה חקלאית. העסק קיים כ6 שנים. עלות ציוד מבנים ותשתיות ע&quot;פ תוכנית עסקית  ע&quot;ס 270,000 ₪. עלות כוללת הינה 30% מסך עלות ההשקעות (הון חוזר)"/>
    <n v="81000"/>
    <n v="40500"/>
    <n v="16014568.800000001"/>
    <n v="0.5"/>
  </r>
  <r>
    <s v="גולן"/>
    <s v="קלע"/>
    <s v="ניר ורמה והבה"/>
    <s v="צימרים"/>
    <s v="יזם אחד"/>
    <n v="450000"/>
    <n v="125000"/>
    <n v="0.27777777777777779"/>
    <m/>
    <x v="3"/>
    <n v="6"/>
    <n v="6"/>
    <x v="3"/>
    <n v="8"/>
    <x v="1"/>
    <n v="18"/>
    <n v="1"/>
    <n v="5"/>
    <n v="69"/>
    <n v="16"/>
    <s v="אחר"/>
    <n v="5"/>
    <n v="10"/>
    <n v="10"/>
    <n v="8"/>
    <n v="5"/>
    <n v="2"/>
    <n v="35"/>
    <n v="57.5"/>
    <x v="2"/>
    <s v="מהות: בניית שתי יחידות צימרים לזוג או משפחה קטנה ביישוב קלע. מיזם בהקמה_x000a_עלות מאושרת: מבנים-400,000 ₪, אחר (ריהוט ואבזור)-50,000 ₪. סיוע מבוקש בגין מבנים ע&quot;ס 200,000 ₪ "/>
    <n v="450000"/>
    <n v="200000"/>
    <n v="16214568.800000001"/>
    <n v="0.44444444444444442"/>
  </r>
  <r>
    <s v="שומרון"/>
    <s v="שבי שומרון"/>
    <s v="מנורה חזני"/>
    <s v="חברת הפקות סרטים"/>
    <s v="יזם אחד"/>
    <n v="73000"/>
    <n v="36500"/>
    <n v="0.5"/>
    <m/>
    <x v="2"/>
    <n v="5"/>
    <n v="5"/>
    <x v="5"/>
    <n v="12"/>
    <x v="5"/>
    <n v="12"/>
    <n v="3"/>
    <n v="10"/>
    <n v="245"/>
    <n v="4"/>
    <s v="מאוים"/>
    <n v="15"/>
    <n v="0"/>
    <n v="10"/>
    <n v="6"/>
    <n v="10"/>
    <n v="10"/>
    <n v="36"/>
    <n v="57.15"/>
    <x v="0"/>
    <s v="לא זכאי - תכנית עסקית לא מספקת"/>
    <n v="0"/>
    <n v="0"/>
    <n v="16214568.800000001"/>
    <n v="0"/>
  </r>
  <r>
    <s v="מבואות החרמון"/>
    <s v="בית הלל"/>
    <s v="איריס גיל יובל אושנסקי"/>
    <s v="ספא ונופש"/>
    <s v="יזם אחד"/>
    <n v="420000"/>
    <n v="200000"/>
    <n v="0.47619047619047616"/>
    <m/>
    <x v="3"/>
    <n v="7"/>
    <n v="8"/>
    <x v="6"/>
    <n v="4"/>
    <x v="1"/>
    <n v="18"/>
    <n v="3"/>
    <n v="10"/>
    <n v="210"/>
    <n v="4"/>
    <s v="סמוך"/>
    <n v="10"/>
    <n v="10"/>
    <n v="10"/>
    <n v="5"/>
    <n v="10"/>
    <n v="10"/>
    <n v="45"/>
    <n v="57"/>
    <x v="2"/>
    <s v="מהות: מתחם אירוח וספא בבית הילל עם אוריינטציה של תיירות תוכן באמנות וחקלאות.  הרחבת עסק הקיים כ14 שנה. קיבלו סיוע בעבר ע&quot;ס 44 אלף ש&quot;ח._x000a_עלות מאושרת ע&quot;ס 270,000 (רכישת 50 זוגות אופניים, 9 יחידות גקוזי, חימום מים סלורי)"/>
    <n v="270000"/>
    <n v="135000"/>
    <n v="16349568.800000001"/>
    <n v="0.5"/>
  </r>
  <r>
    <s v="גולן"/>
    <s v="אלוני הבשן"/>
    <s v="רות אלקיים"/>
    <s v="מבשלת ויסקי חסר מסמכים והישוב לא מאשר"/>
    <s v="יזם אחד"/>
    <s v="לא ברור"/>
    <s v="לא ברור"/>
    <n v="0"/>
    <m/>
    <x v="3"/>
    <n v="6"/>
    <n v="3"/>
    <x v="1"/>
    <n v="16"/>
    <x v="1"/>
    <n v="18"/>
    <n v="0"/>
    <n v="0"/>
    <n v="72"/>
    <n v="16"/>
    <s v="צמוד"/>
    <n v="20"/>
    <n v="0"/>
    <n v="0"/>
    <n v="0"/>
    <n v="0"/>
    <n v="0"/>
    <n v="0"/>
    <n v="57"/>
    <x v="0"/>
    <s v="התכנית נפסלה ע&quot;י החטיבה - היזמים הגישו חומר, לקראת ההגשה היזמים ביקשו לא להגיש. הישוב לא הקצה להם קרקע."/>
    <n v="0"/>
    <n v="0"/>
    <n v="16349568.800000001"/>
    <n v="0"/>
  </r>
  <r>
    <s v="גולן"/>
    <s v="אלוני הבשן"/>
    <s v="בועז אלקיים"/>
    <s v="מוזיאון כלי מיתר הישוב לא מאשר"/>
    <s v="יזם אחד"/>
    <n v="418000"/>
    <n v="200000"/>
    <n v="0.4784688995215311"/>
    <m/>
    <x v="3"/>
    <n v="6"/>
    <n v="3"/>
    <x v="1"/>
    <n v="16"/>
    <x v="1"/>
    <n v="18"/>
    <n v="0"/>
    <n v="0"/>
    <n v="72"/>
    <n v="16"/>
    <s v="צמוד"/>
    <n v="20"/>
    <n v="0"/>
    <n v="0"/>
    <n v="0"/>
    <n v="0"/>
    <n v="0"/>
    <n v="0"/>
    <n v="57"/>
    <x v="0"/>
    <s v="התכנית נפסלה ע&quot;י החטיבה - הישוב לא הקצה ליזם שטח לפרויקט."/>
    <n v="0"/>
    <n v="0"/>
    <n v="16349568.800000001"/>
    <n v="0"/>
  </r>
  <r>
    <s v="הערבה התיכונה"/>
    <s v="פארן"/>
    <s v="קורן רותם"/>
    <s v="תיירות"/>
    <s v="יזם אחד"/>
    <n v="411450"/>
    <n v="200000"/>
    <n v="0.48608579414266617"/>
    <n v="200000"/>
    <x v="1"/>
    <n v="7"/>
    <n v="8"/>
    <x v="6"/>
    <n v="4"/>
    <x v="1"/>
    <n v="18"/>
    <n v="2"/>
    <n v="5"/>
    <n v="120"/>
    <n v="12"/>
    <s v="סמוך"/>
    <n v="10"/>
    <n v="9"/>
    <n v="8"/>
    <n v="6"/>
    <n v="8"/>
    <n v="8"/>
    <n v="39"/>
    <n v="56.85"/>
    <x v="2"/>
    <s v="מהות: מתחם אירוח אקולוגי, הרחבת עסק הקיים 8 שנים. התקבלה בקשת סיוע קודם ע&quot;ס פחות מ150 א. ₪; הקמת מבנים - 211,450 ₪"/>
    <n v="211450"/>
    <n v="105725"/>
    <n v="16455293.800000001"/>
    <n v="0.5"/>
  </r>
  <r>
    <s v="מטה בנימין"/>
    <s v="כפר אדומים"/>
    <s v="רות מיארה מן"/>
    <s v="חוות סוסים טיפולית"/>
    <s v="יזם אחד"/>
    <n v="380000"/>
    <n v="190000"/>
    <n v="0.5"/>
    <m/>
    <x v="2"/>
    <n v="4"/>
    <n v="7"/>
    <x v="4"/>
    <n v="14"/>
    <x v="5"/>
    <n v="12"/>
    <n v="3"/>
    <n v="10"/>
    <n v="350"/>
    <n v="4"/>
    <s v="אחר"/>
    <n v="5"/>
    <n v="10"/>
    <n v="10"/>
    <n v="10"/>
    <n v="10"/>
    <n v="10"/>
    <n v="50"/>
    <n v="56.75"/>
    <x v="2"/>
    <s v="מהות: חוות סוסים לרכיבה טיפולית. הרחבה של העסק הקיים 6 שנים.  _x000a_עלות כוללת: תשתיות ומבנים - 380,000 ₪ "/>
    <n v="380000"/>
    <n v="190000"/>
    <n v="16645293.800000001"/>
    <n v="0.5"/>
  </r>
  <r>
    <s v="מטה בנימין"/>
    <s v="כפר אדומים"/>
    <s v="אפרת צימרמן"/>
    <s v="שמלות כלה"/>
    <s v="יזם אחד"/>
    <n v="85500"/>
    <n v="42750"/>
    <n v="0.5"/>
    <m/>
    <x v="2"/>
    <n v="4"/>
    <n v="7"/>
    <x v="4"/>
    <n v="14"/>
    <x v="5"/>
    <n v="12"/>
    <n v="4"/>
    <n v="10"/>
    <n v="350"/>
    <n v="4"/>
    <s v="אחר"/>
    <n v="5"/>
    <n v="10"/>
    <n v="10"/>
    <n v="10"/>
    <n v="10"/>
    <n v="10"/>
    <n v="50"/>
    <n v="56.75"/>
    <x v="3"/>
    <s v="מהות: הרחבת הסטודיו לשמלות כלה. הרחבת עסק הקיים כ-4 שנים._x000a_עלות כוללת: ציוד - 20,800 ₪, הון חוזר -25,560 ₪, אחר (חנות מכוונת) - 39,140 ₪._x000a_לא ניתן להכיר בעלות בגין פרסום. עלות מאושרת 27040 ₪ "/>
    <n v="77922"/>
    <n v="38961"/>
    <n v="16684254.800000001"/>
    <n v="0.5"/>
  </r>
  <r>
    <s v="גוש עציון"/>
    <s v="תקוע"/>
    <s v="חנה מוזס"/>
    <s v="אירוח ביתי"/>
    <s v="יזם אחד"/>
    <n v="200000"/>
    <n v="100000"/>
    <n v="0.5"/>
    <m/>
    <x v="2"/>
    <n v="5"/>
    <n v="5"/>
    <x v="5"/>
    <n v="12"/>
    <x v="3"/>
    <n v="14"/>
    <n v="0"/>
    <n v="0"/>
    <n v="600"/>
    <n v="4"/>
    <s v="מאוים"/>
    <n v="15"/>
    <n v="10"/>
    <n v="10"/>
    <n v="8"/>
    <n v="10"/>
    <n v="10"/>
    <n v="48"/>
    <n v="56.45"/>
    <x v="2"/>
    <s v="מהות: תיירות מקומית - אירוח ביתי. הרחבה של העסק הקיים כ-10 שנים._x000a_עלות כוללת: שיפוץ וגינון -125,850, ציוד לבמה 4,400 ₪, תאורה והגברה 32,500 ₪, כתיבת תוכן בימוי ומוזיקה - 15,000 ₪, אתר אינטרנט (שיווק) - 20,000 ₪, הון חוזר - 2,350 ₪. _x000a_עלות מאושר בגין, ציוד לבמה, תאורה והגברה, כתיבת תוכן ובימוי מוזיקה"/>
    <n v="51900"/>
    <n v="25950"/>
    <n v="16710204.800000001"/>
    <n v="0.5"/>
  </r>
  <r>
    <s v="גולן"/>
    <s v="אבני איתן"/>
    <s v="אבנר יהודה "/>
    <s v="פרק מוטורי"/>
    <s v="יזם אחד"/>
    <n v="600000"/>
    <n v="150000"/>
    <n v="0.25"/>
    <m/>
    <x v="3"/>
    <n v="6"/>
    <n v="4"/>
    <x v="4"/>
    <n v="14"/>
    <x v="1"/>
    <n v="18"/>
    <n v="5"/>
    <n v="15"/>
    <n v="129"/>
    <n v="12"/>
    <s v="סמוך"/>
    <n v="10"/>
    <n v="0"/>
    <n v="0"/>
    <n v="0"/>
    <n v="0"/>
    <n v="0"/>
    <n v="0"/>
    <n v="56.25"/>
    <x v="0"/>
    <s v="מהות: פארק מוטורי, קרטינג ממונע לילידם וכל המשפחה. מיזם חדש, קיבל בעבר סיוע לפי הנספח כ-75,000 ₪, הון עצמי מתחת ל10% - לא זכאי עקב אי עמידה בתנאי הסף."/>
    <n v="0"/>
    <n v="0"/>
    <n v="16710204.800000001"/>
    <n v="0"/>
  </r>
  <r>
    <s v="גולן"/>
    <s v="אל -רום"/>
    <s v="ניסים אלישע"/>
    <s v="מלונאות הוסטל"/>
    <s v="יזם אחד"/>
    <n v="450000"/>
    <n v="200000"/>
    <n v="0.44444444444444442"/>
    <m/>
    <x v="3"/>
    <n v="6"/>
    <n v="6"/>
    <x v="3"/>
    <n v="8"/>
    <x v="1"/>
    <n v="18"/>
    <n v="2"/>
    <n v="5"/>
    <n v="135"/>
    <n v="12"/>
    <s v="סמוך"/>
    <n v="10"/>
    <n v="10"/>
    <n v="10"/>
    <n v="5"/>
    <n v="5"/>
    <n v="0"/>
    <n v="30"/>
    <n v="56.25"/>
    <x v="2"/>
    <s v="מהות: אירוח עממי בסיגנון הוסטל. מיזם חדש בהקמה._x000a_עלות מאושרת: 400,000 ₪ מבנים, 50,000 אבזור וריהוט."/>
    <n v="450000"/>
    <n v="200000"/>
    <n v="16910204.800000001"/>
    <n v="0.44444444444444442"/>
  </r>
  <r>
    <s v="הערבה התיכונה"/>
    <s v="עין יהב"/>
    <s v="גולדשטיין אלון"/>
    <s v="חקלאות"/>
    <s v="יזם אחד"/>
    <n v="771000"/>
    <n v="200000"/>
    <n v="0.25940337224383919"/>
    <n v="200000"/>
    <x v="1"/>
    <n v="7"/>
    <n v="7"/>
    <x v="6"/>
    <n v="4"/>
    <x v="1"/>
    <n v="18"/>
    <n v="6"/>
    <n v="15"/>
    <n v="200"/>
    <n v="8"/>
    <s v="סמוך"/>
    <n v="10"/>
    <n v="10"/>
    <n v="8"/>
    <n v="4"/>
    <n v="2"/>
    <n v="2"/>
    <n v="26"/>
    <n v="56.15"/>
    <x v="1"/>
    <s v="מהות: הקמת משק חקלאי חדש._x000a_עלות כוללת: מבנים 267,000 ₪,  ציוד 150,000 ₪, תשתיות 37,000 ₪, ועוד הון חוזר. עלות מאושר מהווה 30% מסך עלות ההשקעות (הון חוזר)"/>
    <n v="136200"/>
    <n v="68100"/>
    <n v="16978304.800000001"/>
    <n v="0.5"/>
  </r>
  <r>
    <s v="גולן"/>
    <s v="אודם"/>
    <s v="רפאל המרה.לב"/>
    <s v="מימרים ושיווק"/>
    <s v="יזם אחד"/>
    <n v="253100"/>
    <n v="97300"/>
    <n v="0.38443303042275778"/>
    <m/>
    <x v="3"/>
    <n v="6"/>
    <n v="6"/>
    <x v="3"/>
    <n v="8"/>
    <x v="1"/>
    <n v="18"/>
    <n v="1"/>
    <n v="5"/>
    <n v="58"/>
    <n v="16"/>
    <s v="סמוך"/>
    <n v="10"/>
    <n v="5"/>
    <n v="5"/>
    <n v="5"/>
    <n v="5"/>
    <n v="2"/>
    <n v="22"/>
    <n v="56.05"/>
    <x v="2"/>
    <s v="מהות: 2 צימרים + מוקד טלפוני ושיווק וניהול לקוחות. _x000a_עלות מאושרת: 245,600 ₪ כולל איבזור. סכום ממולץ 97300 ₪ . מיזם חדש בהקמה. הסיוע הינו רק בגין הצימרים."/>
    <n v="245600"/>
    <n v="97300"/>
    <n v="17075604.800000001"/>
    <n v="0.39617263843648209"/>
  </r>
  <r>
    <s v="הערבה התיכונה"/>
    <s v="עין יהב"/>
    <s v="אופמן אסף וסיון"/>
    <s v="חקלאות"/>
    <s v="יזם אחד"/>
    <n v="191045"/>
    <n v="55523"/>
    <n v="0.29062786254547357"/>
    <n v="50000"/>
    <x v="1"/>
    <n v="7"/>
    <n v="7"/>
    <x v="6"/>
    <n v="4"/>
    <x v="1"/>
    <n v="18"/>
    <n v="3"/>
    <n v="10"/>
    <n v="200"/>
    <n v="8"/>
    <s v="סמוך"/>
    <n v="10"/>
    <n v="10"/>
    <n v="9"/>
    <n v="4"/>
    <n v="6"/>
    <n v="6"/>
    <n v="35"/>
    <n v="56"/>
    <x v="1"/>
    <s v="מהות: מטע תמרים, והרחבה למלון.  מיזם מהשנה האחרונה._x000a_השקעה נדרשת ע&quot;ס 80,000 ₪, שממנו נגרת 30% הון חוזר אשר מהווה את העלות המאושרת"/>
    <n v="24000"/>
    <n v="12000"/>
    <n v="17087604.800000001"/>
    <n v="0.5"/>
  </r>
  <r>
    <s v="הערבה התיכונה"/>
    <s v="עין יהב"/>
    <s v="עפרוני עז"/>
    <s v="שירותים"/>
    <s v="יזם אחד"/>
    <n v="338400"/>
    <n v="135360"/>
    <n v="0.4"/>
    <n v="135360"/>
    <x v="1"/>
    <n v="7"/>
    <n v="7"/>
    <x v="6"/>
    <n v="4"/>
    <x v="1"/>
    <n v="18"/>
    <n v="4"/>
    <n v="10"/>
    <n v="200"/>
    <n v="8"/>
    <s v="סמוך"/>
    <n v="10"/>
    <n v="10"/>
    <n v="8"/>
    <n v="8"/>
    <n v="5"/>
    <n v="4"/>
    <n v="35"/>
    <n v="56"/>
    <x v="2"/>
    <s v="מהות: חנות למכירה ישירה של תמרים + מכונה לאריזת תמרים בבודדות + מסועים ושולחן קבלה. מיזם חדש._x000a_עלות כוללת: 139,900 ₪ + 198,500 ₪"/>
    <n v="338400"/>
    <n v="135360"/>
    <n v="17222964.800000001"/>
    <n v="0.4"/>
  </r>
  <r>
    <s v="הערבה התיכונה"/>
    <s v="עין יהב"/>
    <s v="לביא הראל"/>
    <s v="חקלאות"/>
    <s v="יזם אחד"/>
    <n v="417244"/>
    <n v="200000"/>
    <n v="0.47933583227080556"/>
    <n v="200000"/>
    <x v="1"/>
    <n v="7"/>
    <n v="7"/>
    <x v="6"/>
    <n v="4"/>
    <x v="1"/>
    <n v="18"/>
    <n v="6"/>
    <n v="15"/>
    <n v="200"/>
    <n v="8"/>
    <s v="סמוך"/>
    <n v="10"/>
    <n v="9"/>
    <n v="8"/>
    <n v="4"/>
    <n v="2"/>
    <n v="2"/>
    <n v="25"/>
    <n v="55.75"/>
    <x v="1"/>
    <s v="מהות: הקמת משק חקלאי חדש. עלות השקעות כוללת הינה 417 אלף ₪. עלות מאושרת 30 % הון חוזר"/>
    <n v="125173.2"/>
    <n v="62586.6"/>
    <n v="17285551.400000002"/>
    <n v="0.5"/>
  </r>
  <r>
    <s v="אשכול"/>
    <s v="דקל"/>
    <s v="סיטבון אחי"/>
    <s v="חקלאות"/>
    <s v="יזם אחד"/>
    <n v="507173"/>
    <n v="200000"/>
    <n v="0.39434275878250619"/>
    <n v="200000"/>
    <x v="1"/>
    <n v="6"/>
    <n v="8"/>
    <x v="3"/>
    <n v="8"/>
    <x v="2"/>
    <n v="16"/>
    <n v="0"/>
    <n v="0"/>
    <n v="101"/>
    <n v="12"/>
    <s v="סמוך"/>
    <n v="10"/>
    <n v="9"/>
    <n v="9"/>
    <n v="7"/>
    <n v="9"/>
    <n v="9"/>
    <n v="43"/>
    <n v="55.7"/>
    <x v="0"/>
    <s v="מהות: משק חקלאי גידול ירקות, מיזם בהרחבה, עלות כוללת בגין הון חוזר 507 אלף ₪ _x000a_אין עלות השקעה, רק בגין הון חוזר, על כן לא זכאי"/>
    <n v="0"/>
    <n v="0"/>
    <n v="17285551.400000002"/>
    <n v="0"/>
  </r>
  <r>
    <s v="תמר"/>
    <s v="נאות הכיכר"/>
    <s v="גיל ענבל"/>
    <s v="תיירות"/>
    <s v="יזם אחד"/>
    <n v="200000"/>
    <n v="100000"/>
    <n v="0.5"/>
    <n v="100000"/>
    <x v="1"/>
    <n v="6"/>
    <n v="7"/>
    <x v="3"/>
    <n v="8"/>
    <x v="1"/>
    <n v="18"/>
    <n v="1"/>
    <n v="5"/>
    <n v="80"/>
    <n v="16"/>
    <s v="סמוך"/>
    <n v="10"/>
    <n v="5"/>
    <n v="5"/>
    <n v="5"/>
    <n v="3"/>
    <n v="3"/>
    <n v="21"/>
    <n v="55.65"/>
    <x v="2"/>
    <s v="מהות: הקמת &quot;סלון ספרותי&quot; לאירוח סדנאות כתיבה; עלות הקמת המבנה; לבדוק שהיא חברת אגודה"/>
    <n v="200000"/>
    <n v="100000"/>
    <n v="17385551.400000002"/>
    <n v="0.5"/>
  </r>
  <r>
    <s v="הערבה התיכונה"/>
    <s v="פארן"/>
    <s v="פרטוק ראובן"/>
    <s v="חקלאות"/>
    <s v="יזם אחד"/>
    <n v="698119"/>
    <n v="200000"/>
    <n v="0.28648410944265951"/>
    <n v="200000"/>
    <x v="1"/>
    <n v="7"/>
    <n v="8"/>
    <x v="6"/>
    <n v="4"/>
    <x v="1"/>
    <n v="18"/>
    <n v="0"/>
    <n v="0"/>
    <n v="120"/>
    <n v="12"/>
    <s v="סמוך"/>
    <n v="10"/>
    <n v="8"/>
    <n v="10"/>
    <n v="6"/>
    <n v="10"/>
    <n v="10"/>
    <n v="44"/>
    <n v="55.1"/>
    <x v="1"/>
    <s v="מהות: הרחבת משק חקלאי הקיים 14 שנה. התקבל סיוע ע&quot;ס פחות מ- 150 א ₪ _x000a_עלות מאושרת מהווה 30% מעלות מבנים 393,036 ₪ ומעלות ציוד 105,083 ₪ "/>
    <n v="149435.69999999998"/>
    <n v="74717.849999999991"/>
    <n v="17460269.250000004"/>
    <n v="0.5"/>
  </r>
  <r>
    <s v="אשכול"/>
    <s v="תלמי יוסף"/>
    <s v="שלו גיא"/>
    <s v="חקלאות"/>
    <s v="יזם אחד"/>
    <n v="456960"/>
    <n v="200000"/>
    <n v="0.4376750700280112"/>
    <n v="200000"/>
    <x v="1"/>
    <n v="6"/>
    <n v="8"/>
    <x v="3"/>
    <n v="8"/>
    <x v="2"/>
    <n v="16"/>
    <n v="2"/>
    <n v="5"/>
    <n v="92"/>
    <n v="16"/>
    <s v="אחר"/>
    <n v="5"/>
    <n v="10"/>
    <n v="10"/>
    <n v="4"/>
    <n v="5"/>
    <n v="5"/>
    <n v="34"/>
    <n v="55.1"/>
    <x v="1"/>
    <s v="מהות: הקמת משק חקלאי, מיזם חדש. עלות הון חוזר 456,960 ₪ _x000a_מוצגות השקעות בתוכנית העסקית על סך 350,000 ₪ "/>
    <n v="105000"/>
    <n v="0"/>
    <n v="17460269.250000004"/>
    <n v="0"/>
  </r>
  <r>
    <s v="הערבה התיכונה"/>
    <s v="עין יהב"/>
    <s v="גינת אבייתר"/>
    <s v="חקלאות"/>
    <s v="יזם אחד"/>
    <n v="407000"/>
    <n v="200000"/>
    <n v="0.49140049140049141"/>
    <n v="135000"/>
    <x v="1"/>
    <n v="7"/>
    <n v="7"/>
    <x v="6"/>
    <n v="4"/>
    <x v="1"/>
    <n v="18"/>
    <n v="1"/>
    <n v="5"/>
    <n v="200"/>
    <n v="8"/>
    <s v="סמוך"/>
    <n v="10"/>
    <n v="8"/>
    <n v="10"/>
    <n v="4"/>
    <n v="10"/>
    <n v="10"/>
    <n v="42"/>
    <n v="55.05"/>
    <x v="1"/>
    <s v="מהות: גידול ירקות, מלונים (פירות מקשה), שורשים ופקעות. הסיוע הינו עבור הרחבת דגי הנוי ושיפור משמעותי בגידולי השדה והגדלתם. המיזם קיים 5 שנים._x000a_עלות מאושרת ע&quot;ס 270 אלף ₪ "/>
    <n v="270000"/>
    <n v="135000"/>
    <n v="17595269.250000004"/>
    <n v="0.5"/>
  </r>
  <r>
    <s v="ערבות הירדן"/>
    <s v="ייט&quot;ב"/>
    <s v="עומר עתידיה"/>
    <s v="חווה לגידול כבשים"/>
    <s v="יזם אחד"/>
    <n v="1342000"/>
    <n v="200000"/>
    <n v="0.14903129657228018"/>
    <m/>
    <x v="2"/>
    <n v="6"/>
    <n v="3"/>
    <x v="1"/>
    <n v="16"/>
    <x v="2"/>
    <n v="16"/>
    <n v="1"/>
    <n v="5"/>
    <n v="82"/>
    <n v="16"/>
    <s v="מאוים"/>
    <n v="15"/>
    <n v="0"/>
    <n v="0"/>
    <n v="0"/>
    <n v="0"/>
    <n v="0"/>
    <n v="0"/>
    <n v="55"/>
    <x v="0"/>
    <s v="מהות: הקמת חווה לגידול עדר כבשים. הרחבת עסק הקיים 14 שנה. _x000a_עלות כוללת: ציוד - 51,000 ₪, תשתיות 205,000 ₪, הון חוזר 1,086,000 ₪. _x000a_קיבל סיוע בעבר מעל 150 אלף ₪ לא זכאי."/>
    <n v="0"/>
    <n v="0"/>
    <n v="17595269.250000004"/>
    <n v="0"/>
  </r>
  <r>
    <s v="גולן"/>
    <s v="רמות"/>
    <s v="יערה אשכול כהן"/>
    <s v="עיצוב"/>
    <s v="יזם אחד"/>
    <n v="540000"/>
    <n v="200000"/>
    <n v="0.37037037037037035"/>
    <m/>
    <x v="3"/>
    <n v="6"/>
    <n v="8"/>
    <x v="3"/>
    <n v="8"/>
    <x v="1"/>
    <n v="18"/>
    <n v="2"/>
    <n v="5"/>
    <n v="176"/>
    <n v="8"/>
    <s v="אחר"/>
    <n v="5"/>
    <n v="10"/>
    <n v="10"/>
    <n v="5"/>
    <n v="10"/>
    <n v="8"/>
    <n v="43"/>
    <n v="54.7"/>
    <x v="2"/>
    <s v="מהות: סטודיו לעיצוב הבית. עיצוב פיתוח וייצור מוצרים לעיצוב הבית. הרחבת עסק הקיים 4 שנים_x000a_מכונות ציוד - 340,000 ₪ "/>
    <n v="340000"/>
    <n v="170000"/>
    <n v="17765269.250000004"/>
    <n v="0.5"/>
  </r>
  <r>
    <s v="גולן"/>
    <s v="מיצר"/>
    <s v="שירה ודרור ביידר"/>
    <s v="קמפינג משולב תכנון"/>
    <s v="יזם אחד"/>
    <n v="400000"/>
    <n v="200000"/>
    <n v="0.5"/>
    <m/>
    <x v="3"/>
    <n v="6"/>
    <n v="4"/>
    <x v="4"/>
    <n v="14"/>
    <x v="1"/>
    <n v="18"/>
    <n v="2"/>
    <n v="5"/>
    <n v="55"/>
    <n v="16"/>
    <s v="סמוך"/>
    <n v="10"/>
    <n v="5"/>
    <n v="0"/>
    <n v="0"/>
    <n v="0"/>
    <n v="2"/>
    <n v="7"/>
    <n v="54.55"/>
    <x v="2"/>
    <s v="מהות: אתר לינת שטח הכולל 8 יחידות וקיבולת של כ-180 מיטות. נמצאת בשלבי התכנון הראשוניים בלבד. _x000a_עלות מאושרת ע&quot;ס 400,000 ₪ בגין תכנון של הפרויקט (פרויקט סופי עלותו נאמדת על כ-2.2 מיליון ₪), סכום מומלץ 200,000 ₪."/>
    <n v="400000"/>
    <n v="200000"/>
    <n v="17965269.250000004"/>
    <n v="0.5"/>
  </r>
  <r>
    <s v="גולן"/>
    <s v="גבעת יואב"/>
    <s v="ארנון כהן"/>
    <s v="הנדסה פלסטיק תכנון ויעוץ"/>
    <s v="יזם אחד"/>
    <n v="400000"/>
    <n v="200000"/>
    <n v="0.5"/>
    <m/>
    <x v="3"/>
    <n v="6"/>
    <n v="8"/>
    <x v="3"/>
    <n v="8"/>
    <x v="1"/>
    <n v="18"/>
    <n v="2"/>
    <n v="5"/>
    <n v="209"/>
    <n v="4"/>
    <s v="אחר"/>
    <n v="5"/>
    <n v="10"/>
    <n v="10"/>
    <n v="10"/>
    <n v="10"/>
    <n v="10"/>
    <n v="50"/>
    <n v="54.5"/>
    <x v="2"/>
    <s v="מהות: תכנון וייעוץ הנדסי, ייבוא תבניות להזרקת פלסטיק, ייצור מוצרי פלסטיקה. הרחבת מיזם הקיים 5 שנים. _x000a_קרקע ומבנים - 350,000 ₪ , מכונות וציוד 30,000 ₪, מחשוב וחומר - 7,000 ₪, מחשוב תוכנה 5,000 ₪_x000a_עלות מאושרת 392,000 ₪, סכום מומלץ 196,000 ₪"/>
    <n v="392000"/>
    <n v="196000"/>
    <n v="18161269.250000004"/>
    <n v="0.5"/>
  </r>
  <r>
    <s v="הערבה התיכונה"/>
    <s v="חצבה"/>
    <s v="כרמלי נועם ואלה"/>
    <s v="תיירות"/>
    <s v="יזם אחד"/>
    <n v="430000"/>
    <n v="200000"/>
    <n v="0.46511627906976744"/>
    <n v="200000"/>
    <x v="1"/>
    <n v="7"/>
    <n v="8"/>
    <x v="6"/>
    <n v="4"/>
    <x v="1"/>
    <n v="18"/>
    <n v="1"/>
    <n v="5"/>
    <n v="180"/>
    <n v="8"/>
    <s v="סמוך"/>
    <n v="10"/>
    <n v="9"/>
    <n v="9"/>
    <n v="8"/>
    <n v="7"/>
    <n v="7"/>
    <n v="40"/>
    <n v="54.25"/>
    <x v="2"/>
    <s v="מהות: הרחבת עסק קיים (חדר כושר נייד תחת כיפת השמים), הרחבה. עלות הינה בגין ציוד"/>
    <n v="403000"/>
    <n v="200000"/>
    <n v="18361269.250000004"/>
    <n v="0.49627791563275436"/>
  </r>
  <r>
    <s v="הערבה התיכונה"/>
    <s v="עין יהב"/>
    <s v="גלי וינון לוריא"/>
    <s v="תיירות"/>
    <s v="יזם אחד"/>
    <n v="2400000"/>
    <n v="200000"/>
    <n v="8.3333333333333329E-2"/>
    <n v="200000"/>
    <x v="1"/>
    <n v="7"/>
    <n v="7"/>
    <x v="6"/>
    <n v="4"/>
    <x v="1"/>
    <n v="18"/>
    <n v="1"/>
    <n v="5"/>
    <n v="200"/>
    <n v="8"/>
    <s v="סמוך"/>
    <n v="10"/>
    <n v="10"/>
    <n v="6"/>
    <n v="8"/>
    <n v="10"/>
    <n v="6"/>
    <n v="40"/>
    <n v="54.25"/>
    <x v="2"/>
    <s v="מהות: רחבת עסק קיים. הקמת חאן אירוח כולל 3 יחידות אירוח כפריות (&quot;צימרים&quot;), בשלב א' והעתקת ושידרוג עסק הסיורים הרכובים ברכבי תומקאר, אותם מפעילים היזמים בארבע שנים האחרונות."/>
    <n v="2400000"/>
    <n v="200000"/>
    <n v="18561269.250000004"/>
    <n v="8.3333333333333329E-2"/>
  </r>
  <r>
    <s v="הערבה התיכונה"/>
    <s v="עין יהב"/>
    <s v="ויסבלום אהרון ותקווה"/>
    <s v="תיירות"/>
    <s v="יזם אחד"/>
    <n v="500000"/>
    <n v="200000"/>
    <n v="0.4"/>
    <n v="200000"/>
    <x v="1"/>
    <n v="7"/>
    <n v="7"/>
    <x v="6"/>
    <n v="4"/>
    <x v="1"/>
    <n v="18"/>
    <n v="2"/>
    <n v="5"/>
    <n v="200"/>
    <n v="8"/>
    <s v="סמוך"/>
    <n v="10"/>
    <n v="4"/>
    <n v="10"/>
    <n v="6"/>
    <n v="10"/>
    <n v="10"/>
    <n v="40"/>
    <n v="54.25"/>
    <x v="2"/>
    <s v="מהות: הרחבת מתחם אירוח והקמת שתי בקתות אירוח מעץ. וותק של 24 שנה. _x000a_עלות כוללת: מבנים - 400,000 ₪, ציוד - 40,000 ₪, תשתיות - 30,000 ₪, אחר -30,000 ₪. "/>
    <n v="500000"/>
    <n v="200000"/>
    <n v="18761269.250000004"/>
    <n v="0.4"/>
  </r>
  <r>
    <s v="מטה אשר"/>
    <s v="כליל"/>
    <s v="תמרה קופרשטיין"/>
    <s v="רוקחות טיפולים"/>
    <s v="יזם אחד"/>
    <n v="455722"/>
    <n v="200000"/>
    <n v="0.43886404430771392"/>
    <m/>
    <x v="3"/>
    <n v="6"/>
    <n v="4"/>
    <x v="4"/>
    <n v="14"/>
    <x v="2"/>
    <n v="16"/>
    <n v="8"/>
    <n v="20"/>
    <n v="140"/>
    <n v="12"/>
    <s v="אחר"/>
    <n v="5"/>
    <n v="0"/>
    <n v="0"/>
    <n v="0"/>
    <n v="0"/>
    <n v="0"/>
    <n v="0"/>
    <n v="54.25"/>
    <x v="0"/>
    <s v="מהות: עסק לייצור מוצרי רוקחות טבעיים, טיפולים, סדנאות ומרכז מבקרים. מיזם חדש, בהקמה. _x000a_עלות מאושרת הינה בגין: בינוי ושיפוץ - 10,000, ציוד 8,000 ש&quot;ח, ציוד ייצור 13,000, חומרי גלם 76,160._x000a_היחס בין הון חוזר להשקעות אינו תואם את תנאי הסף. לא זכאי."/>
    <n v="0"/>
    <n v="0"/>
    <n v="18761269.250000004"/>
    <n v="0"/>
  </r>
  <r>
    <s v="הערבה התיכונה"/>
    <s v="צופר"/>
    <s v="מורגן עידן"/>
    <s v="חקלאות"/>
    <s v="יזם אחד"/>
    <n v="975540"/>
    <n v="200000"/>
    <n v="0.20501465854808618"/>
    <n v="200000"/>
    <x v="1"/>
    <n v="7"/>
    <n v="8"/>
    <x v="6"/>
    <n v="4"/>
    <x v="1"/>
    <n v="18"/>
    <n v="0"/>
    <n v="0"/>
    <n v="78"/>
    <n v="16"/>
    <s v="סמוך"/>
    <n v="10"/>
    <n v="8"/>
    <n v="8"/>
    <n v="4"/>
    <n v="6"/>
    <n v="8"/>
    <n v="34"/>
    <n v="54.1"/>
    <x v="1"/>
    <s v="מהות: הפעלת משק חקלאי, התקבל סיוע קודם ע&quot;ס פחות מ150 א. ₪. מיזם בהרחבה קיים 5 שנים."/>
    <n v="975540"/>
    <n v="200000"/>
    <n v="18961269.250000004"/>
    <n v="0.20501465854808618"/>
  </r>
  <r>
    <s v="הערבה התיכונה"/>
    <s v="חצבה"/>
    <s v="בר-נס איתן"/>
    <s v="חקלאות"/>
    <s v="יזם אחד"/>
    <n v="1414357"/>
    <n v="200000"/>
    <n v="0.14140701392929791"/>
    <n v="200000"/>
    <x v="1"/>
    <n v="7"/>
    <n v="8"/>
    <x v="6"/>
    <n v="4"/>
    <x v="1"/>
    <n v="18"/>
    <n v="2"/>
    <n v="5"/>
    <n v="180"/>
    <n v="8"/>
    <s v="סמוך"/>
    <n v="10"/>
    <n v="10"/>
    <n v="9"/>
    <n v="4"/>
    <n v="8"/>
    <n v="8"/>
    <n v="39"/>
    <n v="53.85"/>
    <x v="1"/>
    <s v="הגדל דיר כבשים. עסק קיים 8 שנים. התקבל סיוע קודם ע&quot;ס 100 א. ₪._x000a_עלות בגין ציוד, מבנים ותשתיות הינה 824,357 ₪ _x000a_עלות מאושרת הינה בגין חוזר 30% מסך עלות ההשקעות הפיזיות"/>
    <n v="247307.09999999998"/>
    <n v="123653.54999999999"/>
    <n v="19084922.800000004"/>
    <n v="0.5"/>
  </r>
  <r>
    <s v="מבואות החרמון"/>
    <s v="רמות נפתלי"/>
    <s v="יוסי רון"/>
    <s v="אירוח"/>
    <s v="יזם אחד"/>
    <n v="143700"/>
    <n v="71800"/>
    <n v="0.49965205288796105"/>
    <m/>
    <x v="3"/>
    <n v="7"/>
    <n v="7"/>
    <x v="6"/>
    <n v="4"/>
    <x v="1"/>
    <n v="18"/>
    <n v="1"/>
    <n v="5"/>
    <n v="170"/>
    <n v="8"/>
    <s v="סמוך"/>
    <n v="10"/>
    <n v="10"/>
    <n v="10"/>
    <n v="5"/>
    <n v="10"/>
    <n v="4"/>
    <n v="39"/>
    <n v="53.85"/>
    <x v="2"/>
    <s v="מהות: מתחם אירוח המשלב קמפינג, יחידות אירוח, ארוחות סדנאות. וותק של שנה וחצי._x000a_עלות מאושר ע&quot;ס 143,770 (כוללת עבודות פיתוח וגינון, שיפוץ המבנים, מכונות וציוד - רכישת 8 אוהלים)"/>
    <n v="143770"/>
    <n v="71885"/>
    <n v="19156807.800000004"/>
    <n v="0.5"/>
  </r>
  <r>
    <s v="מטה בנימין"/>
    <s v="חלמיש"/>
    <s v="צבי בר יוסף"/>
    <s v="גידול בקר"/>
    <s v="יזם אחד"/>
    <n v="782000"/>
    <n v="200000"/>
    <n v="0.25575447570332482"/>
    <m/>
    <x v="2"/>
    <n v="4"/>
    <n v="6"/>
    <x v="4"/>
    <n v="14"/>
    <x v="5"/>
    <n v="12"/>
    <n v="1"/>
    <n v="5"/>
    <n v="230"/>
    <n v="4"/>
    <s v="מאוים"/>
    <n v="15"/>
    <n v="10"/>
    <n v="10"/>
    <n v="4"/>
    <n v="5"/>
    <n v="4"/>
    <n v="33"/>
    <n v="53.7"/>
    <x v="1"/>
    <s v="מהות: הקמת חווה לגידול פרות לבשר. מיזם חדש. _x000a_עלות כוללת: ציוד - 576,000 ₪, הון חוזר - 206,200 ₪. "/>
    <n v="172800"/>
    <n v="86400"/>
    <n v="19243207.800000004"/>
    <n v="0.5"/>
  </r>
  <r>
    <s v="גולן"/>
    <s v="רמות"/>
    <s v="אופיר וינטרפלד"/>
    <s v="עדר בקר"/>
    <s v="יזם אחד"/>
    <n v="416000"/>
    <n v="200000"/>
    <n v="0.48076923076923078"/>
    <m/>
    <x v="3"/>
    <n v="6"/>
    <n v="8"/>
    <x v="3"/>
    <n v="8"/>
    <x v="1"/>
    <n v="18"/>
    <n v="1"/>
    <n v="5"/>
    <n v="176"/>
    <n v="8"/>
    <s v="אחר"/>
    <n v="5"/>
    <n v="10"/>
    <n v="10"/>
    <n v="0"/>
    <n v="10"/>
    <n v="10"/>
    <n v="40"/>
    <n v="53.5"/>
    <x v="1"/>
    <s v="מהות: גידול עדרים של בקר לבשר. עסק הקיים 17 שנה._x000a_ סה&quot;כ היקף ההשקעה 416,000 ₪"/>
    <n v="124800"/>
    <n v="62400"/>
    <n v="19305607.800000004"/>
    <n v="0.5"/>
  </r>
  <r>
    <s v="הערבה התיכונה"/>
    <s v="חצבה"/>
    <s v="קורין אורן"/>
    <s v="חקלאות"/>
    <s v="יזם אחד"/>
    <n v="409000"/>
    <n v="200000"/>
    <n v="0.48899755501222492"/>
    <n v="200000"/>
    <x v="1"/>
    <n v="7"/>
    <n v="8"/>
    <x v="6"/>
    <n v="4"/>
    <x v="1"/>
    <n v="18"/>
    <n v="1"/>
    <n v="5"/>
    <n v="180"/>
    <n v="8"/>
    <s v="סמוך"/>
    <n v="10"/>
    <n v="9"/>
    <n v="9"/>
    <n v="4"/>
    <n v="8"/>
    <n v="8"/>
    <n v="38"/>
    <n v="53.45"/>
    <x v="0"/>
    <s v="מהות: מטע תמרים בהרבה. קיים כבר 6 שנים. עלות ע&quot;ס 409 אלף ₪ בגין הון חוזר_x000a_אין עלות השקעה, רק בגין הון חוזר. על כן לא זכאי"/>
    <n v="0"/>
    <n v="0"/>
    <n v="19305607.800000004"/>
    <n v="0"/>
  </r>
  <r>
    <s v="הערבה התיכונה"/>
    <s v="פארן"/>
    <s v="לירון מוריס"/>
    <s v="תיירות"/>
    <s v="יזם אחד"/>
    <n v="330000"/>
    <n v="165000"/>
    <n v="0.5"/>
    <n v="155000"/>
    <x v="1"/>
    <n v="7"/>
    <n v="8"/>
    <x v="6"/>
    <n v="4"/>
    <x v="1"/>
    <n v="18"/>
    <n v="2"/>
    <n v="5"/>
    <n v="120"/>
    <n v="12"/>
    <s v="סמוך"/>
    <n v="10"/>
    <n v="10"/>
    <n v="5"/>
    <n v="7"/>
    <n v="6"/>
    <n v="2"/>
    <n v="30"/>
    <n v="53.25"/>
    <x v="2"/>
    <s v="מהות: הקמת חאן תיירותי ובו 2 יחידות אירוח. מיזם חדש_x000a_העלות ע&quot;ס 310 אלף ₪."/>
    <n v="310000"/>
    <n v="155000"/>
    <n v="19460607.800000004"/>
    <n v="0.5"/>
  </r>
  <r>
    <s v="גולן"/>
    <s v="רמות"/>
    <s v="הדס סטרול"/>
    <s v="סדנאות וחוגים מסחר"/>
    <s v="יזם אחד"/>
    <n v="415000"/>
    <n v="200000"/>
    <n v="0.48192771084337349"/>
    <m/>
    <x v="3"/>
    <n v="6"/>
    <n v="8"/>
    <x v="3"/>
    <n v="8"/>
    <x v="1"/>
    <n v="18"/>
    <n v="1"/>
    <n v="5"/>
    <n v="176"/>
    <n v="8"/>
    <s v="אחר"/>
    <n v="5"/>
    <n v="10"/>
    <n v="10"/>
    <n v="5"/>
    <n v="10"/>
    <n v="4"/>
    <n v="39"/>
    <n v="53.1"/>
    <x v="2"/>
    <s v="מהות: חוגים, סדנאות, מכירת מוצרי אומנות ביישוב רמות. וותק של שנתיים (ציון 4)_x000a_עלות מאושרת: השקעה 2 מבנים ע&quot;ס 345,000, ריהוט מבנים -50,000 ₪. סכום מומלץ: 197,000 ₪ "/>
    <n v="395000"/>
    <n v="197500"/>
    <n v="19658107.800000004"/>
    <n v="0.5"/>
  </r>
  <r>
    <s v="הערבה התיכונה"/>
    <s v="עין יהב"/>
    <s v="לוביש יריב"/>
    <s v="חקלאות"/>
    <s v="יזם אחד"/>
    <n v="895513"/>
    <n v="200000"/>
    <n v="0.22333567463565576"/>
    <n v="200000"/>
    <x v="1"/>
    <n v="7"/>
    <n v="7"/>
    <x v="6"/>
    <n v="4"/>
    <x v="1"/>
    <n v="18"/>
    <n v="2"/>
    <n v="5"/>
    <n v="200"/>
    <n v="8"/>
    <s v="סמוך"/>
    <n v="10"/>
    <n v="8"/>
    <n v="10"/>
    <n v="4"/>
    <n v="5"/>
    <n v="10"/>
    <n v="37"/>
    <n v="53.05"/>
    <x v="1"/>
    <s v="מהות: בניית חממה. הרחבת עסק הקיים 5 שנים. התקבל סיוע קודם ע&quot;ס 100 א.ש&quot;ח. _x000a_עלות בגין ציוד, מבנים - 695,513 ₪, כאשר העלות המאושרת הינה בגין חוזר"/>
    <n v="208653.9"/>
    <n v="104326.95"/>
    <n v="19762434.750000004"/>
    <n v="0.5"/>
  </r>
  <r>
    <s v="הערבה התיכונה"/>
    <s v="עין יהב"/>
    <s v="נחשון גל"/>
    <s v="חקלאות"/>
    <s v="יזם אחד"/>
    <n v="405000"/>
    <n v="200000"/>
    <n v="0.49382716049382713"/>
    <n v="98103"/>
    <x v="1"/>
    <n v="7"/>
    <n v="7"/>
    <x v="6"/>
    <n v="4"/>
    <x v="1"/>
    <n v="18"/>
    <n v="1"/>
    <n v="5"/>
    <n v="200"/>
    <n v="8"/>
    <s v="סמוך"/>
    <n v="10"/>
    <n v="9"/>
    <n v="9"/>
    <n v="4"/>
    <n v="8"/>
    <n v="7"/>
    <n v="37"/>
    <n v="53.05"/>
    <x v="1"/>
    <s v="מהות: פיתוח והרחבת המשק החקלאי, קיים 5 שנים.עלות בגין ציוד ומבנים ע&quot;ס 196 אלף ₪._x000a_עלות מאושרת הינה בגין הון חוזר ע&quot;ס 30% מעלות השקעה פיזית"/>
    <n v="58861.799999999996"/>
    <n v="29430.899999999998"/>
    <n v="19791865.650000002"/>
    <n v="0.5"/>
  </r>
  <r>
    <s v="הערבה התיכונה"/>
    <s v="עין יהב"/>
    <s v="חרמוני שגיא"/>
    <s v="תיירות"/>
    <s v="יזם אחד"/>
    <n v="340000"/>
    <n v="100000"/>
    <n v="0.29411764705882354"/>
    <n v="100000"/>
    <x v="1"/>
    <n v="7"/>
    <n v="7"/>
    <x v="6"/>
    <n v="4"/>
    <x v="1"/>
    <n v="18"/>
    <n v="1"/>
    <n v="5"/>
    <n v="200"/>
    <n v="8"/>
    <s v="סמוך"/>
    <n v="10"/>
    <n v="9"/>
    <n v="9"/>
    <n v="7"/>
    <n v="5"/>
    <n v="7"/>
    <n v="37"/>
    <n v="53.05"/>
    <x v="2"/>
    <s v="מהות: השכרת קארוונים נגררים.מיזם חדש.  התקבל סיוע ע&quot;ס 93 א. ₪._x000a_עלות כוללת: ציוד 320,000 ₪, תשתיות 5,000 ₪, אחר -15,000 ₪. "/>
    <n v="340000"/>
    <n v="100000"/>
    <n v="19891865.650000002"/>
    <n v="0.29411764705882354"/>
  </r>
  <r>
    <s v="מעלה יוסף"/>
    <s v="שדה אליעזר"/>
    <s v="שמואל אביטל"/>
    <s v="מסגריה"/>
    <s v="יזם אחד"/>
    <n v="226000"/>
    <n v="100000"/>
    <n v="0.44247787610619471"/>
    <m/>
    <x v="3"/>
    <n v="7"/>
    <n v="7"/>
    <x v="6"/>
    <n v="4"/>
    <x v="2"/>
    <n v="16"/>
    <n v="3"/>
    <n v="10"/>
    <n v="220"/>
    <n v="4"/>
    <s v="סמוך"/>
    <n v="10"/>
    <n v="10"/>
    <n v="10"/>
    <n v="0"/>
    <n v="10"/>
    <n v="10"/>
    <n v="40"/>
    <n v="53"/>
    <x v="2"/>
    <s v="מהות: שיפור תנאי העבודה בבית המלאכה הנותנת שירות לחקלאות. העסק בהרחבה קיים כ-30 שנה._x000a_עלות מאושרת ע&quot;ס 176,000 ₪ - ציוד, סכום מומלץ ע&quot;ס 88 אלף ₪."/>
    <n v="176000"/>
    <n v="88000"/>
    <n v="19979865.650000002"/>
    <n v="0.5"/>
  </r>
  <r>
    <s v="הערבה התיכונה"/>
    <s v="פארן"/>
    <s v="שוורצמן בוריס"/>
    <s v="חקלאות"/>
    <s v="יזם אחד"/>
    <n v="641647"/>
    <n v="200000"/>
    <n v="0.31169786502547353"/>
    <n v="200000"/>
    <x v="1"/>
    <n v="7"/>
    <n v="8"/>
    <x v="6"/>
    <n v="4"/>
    <x v="1"/>
    <n v="18"/>
    <n v="1"/>
    <n v="5"/>
    <n v="120"/>
    <n v="12"/>
    <s v="סמוך"/>
    <n v="10"/>
    <n v="7"/>
    <n v="8"/>
    <n v="4"/>
    <n v="2"/>
    <n v="8"/>
    <n v="29"/>
    <n v="52.85"/>
    <x v="0"/>
    <s v="מהות: משק חקלאי, הרחבה, קיים 14 שנה_x000a_הבקשה נפסלה, אין התרחבות של העסק. "/>
    <n v="0"/>
    <n v="0"/>
    <n v="19979865.650000002"/>
    <n v="0"/>
  </r>
  <r>
    <s v="משגב"/>
    <s v="מכמנים"/>
    <s v="רוני רק"/>
    <s v="כנסים ואירוח תכנון תבע"/>
    <s v="יזם אחד"/>
    <n v="620000"/>
    <n v="200000"/>
    <n v="0.32258064516129031"/>
    <m/>
    <x v="3"/>
    <n v="7"/>
    <n v="7"/>
    <x v="6"/>
    <n v="4"/>
    <x v="2"/>
    <n v="16"/>
    <n v="0"/>
    <n v="0"/>
    <n v="100"/>
    <n v="16"/>
    <s v="אחר"/>
    <n v="5"/>
    <n v="10"/>
    <n v="5"/>
    <n v="10"/>
    <n v="10"/>
    <n v="10"/>
    <n v="45"/>
    <n v="52.75"/>
    <x v="2"/>
    <s v="מהות: הרחבת שטח אתר דרך התנ&quot;ך אל הטבע, הסדרתו כחניון קמפינג משולב. מדובר בפרויקט בהרחבה._x000a_עלות מאושרת: מבנים 940,000, ציוד 790,000 ₪, תשתיות 750,000."/>
    <n v="2480000"/>
    <n v="200000"/>
    <n v="20179865.650000002"/>
    <n v="8.0645161290322578E-2"/>
  </r>
  <r>
    <s v="הערבה התיכונה"/>
    <s v="פארן"/>
    <s v="חוסטצקי אמיר"/>
    <s v="חקלאות"/>
    <s v="יזם אחד"/>
    <n v="682359"/>
    <n v="200000"/>
    <n v="0.2931008457424904"/>
    <n v="200000"/>
    <x v="1"/>
    <n v="7"/>
    <n v="8"/>
    <x v="6"/>
    <n v="4"/>
    <x v="1"/>
    <n v="18"/>
    <n v="0"/>
    <n v="0"/>
    <n v="120"/>
    <n v="12"/>
    <s v="סמוך"/>
    <n v="10"/>
    <n v="9"/>
    <n v="9"/>
    <n v="4"/>
    <n v="8"/>
    <n v="8"/>
    <n v="38"/>
    <n v="52.7"/>
    <x v="1"/>
    <s v="מהות: הרחבת משק חקלאי הקיים 6 שנים, התקבל סיוע קודם ע&quot;ס פחות מ150 א. ₪."/>
    <n v="144707.69999999998"/>
    <n v="72353.849999999991"/>
    <n v="20252219.500000004"/>
    <n v="0.5"/>
  </r>
  <r>
    <s v="הערבה התיכונה"/>
    <s v="פארן"/>
    <s v="ינקו טל"/>
    <s v="חקלאות"/>
    <s v="יזם אחד"/>
    <n v="634200"/>
    <n v="200000"/>
    <n v="0.31535793125197098"/>
    <n v="200000"/>
    <x v="1"/>
    <n v="7"/>
    <n v="8"/>
    <x v="6"/>
    <n v="4"/>
    <x v="1"/>
    <n v="18"/>
    <n v="0"/>
    <n v="0"/>
    <n v="120"/>
    <n v="12"/>
    <s v="סמוך"/>
    <n v="10"/>
    <n v="9"/>
    <n v="9"/>
    <n v="4"/>
    <n v="8"/>
    <n v="8"/>
    <n v="38"/>
    <n v="52.7"/>
    <x v="1"/>
    <s v="מהות: משק חקלאי להרחבה הקיים 7 שנים. התקבל סיוע קודם ע&quot;ס 100 א. ₪._x000a_עלות מבנים ע&quot;ס 434 אלף ₪, עלות מאושרת ע&quot;ס 30% מתוך עלות השקעה פיזית (הון חוזר)"/>
    <n v="130260"/>
    <n v="39078"/>
    <n v="20291297.500000004"/>
    <n v="0.3"/>
  </r>
  <r>
    <s v="אשכול"/>
    <s v="תלמי יוסף"/>
    <s v="רודמן רפאל"/>
    <s v="חקלאות"/>
    <s v="יזם אחד"/>
    <n v="480000"/>
    <n v="200000"/>
    <n v="0.41666666666666669"/>
    <n v="200000"/>
    <x v="1"/>
    <n v="6"/>
    <n v="8"/>
    <x v="3"/>
    <n v="8"/>
    <x v="2"/>
    <n v="16"/>
    <n v="2"/>
    <n v="5"/>
    <n v="92"/>
    <n v="16"/>
    <s v="אחר"/>
    <n v="5"/>
    <n v="8"/>
    <n v="10"/>
    <n v="4"/>
    <n v="3"/>
    <n v="3"/>
    <n v="28"/>
    <n v="52.7"/>
    <x v="1"/>
    <s v="מהות: ייצור חיידקים מועילים בתמיסה נוזלית שמשמשים לשיפור הזנת הצמחים ודחיקת פוטוגנים שליליים. מיזם חדש,._x000a_עלות בגין ציוד 100,000 ₪, מבנים 50,000 ₪. סה&quot;כ עלות מאושרת הינה 30% מתוך 150 אלף ₪ השקעות פיזיות (הון חוזר)"/>
    <n v="45000"/>
    <n v="22500"/>
    <n v="20313797.500000004"/>
    <n v="0.5"/>
  </r>
  <r>
    <s v="הערבה התיכונה"/>
    <s v="עין יהב"/>
    <s v="שדה רמי"/>
    <s v="חקלאות"/>
    <s v="יזם אחד"/>
    <n v="710159"/>
    <n v="200000"/>
    <n v="0.28162707224720096"/>
    <n v="200000"/>
    <x v="1"/>
    <n v="7"/>
    <n v="7"/>
    <x v="6"/>
    <n v="4"/>
    <x v="1"/>
    <n v="18"/>
    <n v="1"/>
    <n v="5"/>
    <n v="200"/>
    <n v="8"/>
    <s v="סמוך"/>
    <n v="10"/>
    <n v="10"/>
    <n v="10"/>
    <n v="4"/>
    <n v="6"/>
    <n v="6"/>
    <n v="36"/>
    <n v="52.65"/>
    <x v="1"/>
    <s v="מהות: משק חקלאי להרחבה הקיים 4 שנים._x000a_עלות בגין השקעה פיזית הינה 510,159 ₪. עלות מאושרת הינה 30% הון חוזר מההשקעה הפיזית"/>
    <n v="153048"/>
    <n v="76524"/>
    <n v="20390321.500000004"/>
    <n v="0.5"/>
  </r>
  <r>
    <s v="הערבה התיכונה"/>
    <s v="פארן"/>
    <s v="קורן ברק"/>
    <s v="חקלאות"/>
    <s v="יזם אחד"/>
    <n v="394750"/>
    <n v="200000"/>
    <n v="0.506649778340722"/>
    <n v="50000"/>
    <x v="1"/>
    <n v="7"/>
    <n v="8"/>
    <x v="6"/>
    <n v="4"/>
    <x v="1"/>
    <n v="18"/>
    <n v="2"/>
    <n v="5"/>
    <n v="120"/>
    <n v="12"/>
    <s v="סמוך"/>
    <n v="10"/>
    <n v="10"/>
    <n v="9"/>
    <n v="4"/>
    <n v="2"/>
    <n v="3"/>
    <n v="28"/>
    <n v="52.45"/>
    <x v="0"/>
    <s v="מהות: מטע תמרים ופלפלים לייצוא. מיזם חדש (בתאום עם משק וותיק), עלות כוללת - הון חוזר 394,750 ₪._x000a_אין עלות השקעה, רק בגין הון חוזר. על כן לא זכאי"/>
    <n v="0"/>
    <n v="0"/>
    <n v="20390321.500000004"/>
    <n v="0"/>
  </r>
  <r>
    <s v="הערבה התיכונה"/>
    <s v="פארן"/>
    <s v="מרקס דן ושלי"/>
    <s v="חקלאות"/>
    <s v="יזם אחד"/>
    <n v="246000"/>
    <n v="100000"/>
    <n v="0.4065040650406504"/>
    <n v="40590"/>
    <x v="1"/>
    <n v="7"/>
    <n v="8"/>
    <x v="6"/>
    <n v="4"/>
    <x v="1"/>
    <n v="18"/>
    <n v="2"/>
    <n v="5"/>
    <n v="120"/>
    <n v="12"/>
    <s v="סמוך"/>
    <n v="10"/>
    <n v="10"/>
    <n v="10"/>
    <n v="4"/>
    <n v="2"/>
    <n v="2"/>
    <n v="28"/>
    <n v="52.45"/>
    <x v="0"/>
    <s v="מהות: מטע תמרים, לטובת ייצוא. עלות כוללת הון חוזר 246,000 ₪ _x000a_אין עלות השקעה, רק בגין הון חוזר. על כן לא זכאי"/>
    <n v="0"/>
    <n v="0"/>
    <n v="20390321.500000004"/>
    <n v="0"/>
  </r>
  <r>
    <s v="גולן"/>
    <s v="כנף"/>
    <s v="יערה סולמני"/>
    <s v="קליניקה"/>
    <s v="יזם אחד"/>
    <n v="110000"/>
    <n v="50000"/>
    <n v="0.45454545454545453"/>
    <m/>
    <x v="3"/>
    <n v="6"/>
    <n v="7"/>
    <x v="3"/>
    <n v="8"/>
    <x v="1"/>
    <n v="18"/>
    <n v="0"/>
    <n v="0"/>
    <n v="106"/>
    <n v="12"/>
    <s v="אחר"/>
    <n v="5"/>
    <n v="10"/>
    <n v="10"/>
    <n v="10"/>
    <n v="5"/>
    <n v="4"/>
    <n v="39"/>
    <n v="52.35"/>
    <x v="2"/>
    <s v="מהות: קליניקה לטיפול רגשי במושב כנף. מיזם בהקמה וחדש._x000a_עלות כוללת בין מבנים -98,000 ₪ ציוד -12,000 ₪. סיוע מבוקש ע&quot;ס 50,000 ₪ עבור מבנים (48 אלף ₪ ) וציוד (אלפיים ₪)._x000a_עלות מאושרת 110,000 ₪ סכום מומלץ 50,000 ₪ "/>
    <n v="110000"/>
    <n v="50000"/>
    <n v="20440321.500000004"/>
    <n v="0.45454545454545453"/>
  </r>
  <r>
    <s v="גולן"/>
    <s v="רמות"/>
    <s v="יסמין רז"/>
    <s v="בית ספר לעיצוב תכשיטים"/>
    <s v="יזם אחד"/>
    <n v="200000"/>
    <n v="100000"/>
    <n v="0.5"/>
    <m/>
    <x v="3"/>
    <n v="6"/>
    <n v="8"/>
    <x v="3"/>
    <n v="8"/>
    <x v="1"/>
    <n v="18"/>
    <n v="1"/>
    <n v="5"/>
    <n v="176"/>
    <n v="8"/>
    <s v="אחר"/>
    <n v="5"/>
    <n v="10"/>
    <n v="2"/>
    <n v="5"/>
    <n v="10"/>
    <n v="10"/>
    <n v="37"/>
    <n v="52.3"/>
    <x v="2"/>
    <s v="מהות: בניית ביה&quot;ס לבניית תכשיטים. הרחבת מיזם הקיים 8 שנים._x000a_עלות מאושרת: מבנים יבילים - 200,000 ₪, סכום מומלץ ע&quot;ס 100,000 ₪"/>
    <n v="200000"/>
    <n v="100000"/>
    <n v="20540321.500000004"/>
    <n v="0.5"/>
  </r>
  <r>
    <s v="גולן"/>
    <s v="מיצר"/>
    <s v="מיצר מושב אגש&quot;ח"/>
    <s v="תכנון מתחם לולים הבקשה לא יכולה לעבור סף "/>
    <s v="אגודה"/>
    <n v="157500"/>
    <n v="157500"/>
    <n v="1"/>
    <m/>
    <x v="3"/>
    <n v="6"/>
    <n v="4"/>
    <x v="4"/>
    <n v="14"/>
    <x v="1"/>
    <n v="18"/>
    <n v="0"/>
    <n v="0"/>
    <n v="55"/>
    <n v="16"/>
    <s v="סמוך"/>
    <n v="10"/>
    <n v="10"/>
    <n v="0"/>
    <n v="0"/>
    <n v="0"/>
    <n v="0"/>
    <n v="10"/>
    <n v="52"/>
    <x v="0"/>
    <s v="הבקשה הינה 100% מימון, כאשר ההנחיה הינה 50% בלבד_x000a_תכנון תב&quot;ע ללול מטילות, מיזם חדש בהקמה._x000a_בקשה נפסלה ע&quot;י החטיבה עקב אי עמידה בתנאי הסף"/>
    <n v="0"/>
    <n v="0"/>
    <n v="20540321.500000004"/>
    <n v="0"/>
  </r>
  <r>
    <s v="גולן"/>
    <s v="גבעת יואב"/>
    <s v="ניר גת"/>
    <s v="מלוניות גבעת יואב"/>
    <s v="יזם אחד"/>
    <n v="2600000"/>
    <n v="200000"/>
    <n v="7.6923076923076927E-2"/>
    <m/>
    <x v="3"/>
    <n v="6"/>
    <n v="8"/>
    <x v="3"/>
    <n v="8"/>
    <x v="1"/>
    <n v="18"/>
    <n v="4"/>
    <n v="10"/>
    <n v="209"/>
    <n v="4"/>
    <s v="אחר"/>
    <n v="5"/>
    <n v="10"/>
    <n v="10"/>
    <n v="5"/>
    <n v="5"/>
    <n v="4"/>
    <n v="34"/>
    <n v="51.85"/>
    <x v="2"/>
    <s v="מהות: תיכנון להקים 11 יורטים עודו 1 יורט ציבורי וממד עפ&quot;י דרישת משרד הביטחון. מיזם חדש _x000a_עלות מאושרת: תשתיות -700,000, עבודות חשמל - 300,000, תשתיות בטון - 200,000, יורטים - 1,500,000 ₪ סה&quot;כ 2.6 מיליון ש&quot;ח _x000a_סכום מומלץ 200,000"/>
    <n v="2600000"/>
    <n v="200000"/>
    <n v="20740321.500000004"/>
    <n v="7.6923076923076927E-2"/>
  </r>
  <r>
    <s v="גולן"/>
    <s v="גבעת יואב"/>
    <s v="בן צבי יותם חסר היתר בניה בהגשה"/>
    <s v="תיירות ואירוח עין התאנה"/>
    <s v="יזם אחד"/>
    <n v="965000"/>
    <n v="200000"/>
    <n v="0.20725388601036268"/>
    <m/>
    <x v="3"/>
    <n v="6"/>
    <n v="8"/>
    <x v="3"/>
    <n v="8"/>
    <x v="1"/>
    <n v="18"/>
    <n v="5"/>
    <n v="15"/>
    <n v="209"/>
    <n v="4"/>
    <s v="אחר"/>
    <n v="5"/>
    <n v="10"/>
    <n v="2"/>
    <n v="5"/>
    <n v="5"/>
    <n v="2"/>
    <n v="24"/>
    <n v="51.6"/>
    <x v="2"/>
    <s v="חסר היתר בנייה_x000a_מהות: קמפינג אקולוגי, אטרקציות תיירותיות. _x000a_תשתיות 206,000 ₪, 12,000 גינון, מבנים - 673,000 ₪. סה&quot;כ עלות מאושרת 891,000 ₪, סכום מומלץ 200,000 ₪."/>
    <n v="891000"/>
    <n v="200000"/>
    <n v="20940321.500000004"/>
    <n v="0.22446689113355781"/>
  </r>
  <r>
    <s v="שומרון"/>
    <s v="ריחן"/>
    <s v="אלון בראל"/>
    <s v="חוות סוסים  "/>
    <s v="יזם אחד"/>
    <n v="200000"/>
    <n v="100000"/>
    <n v="0.5"/>
    <m/>
    <x v="2"/>
    <n v="5"/>
    <n v="6"/>
    <x v="5"/>
    <n v="12"/>
    <x v="5"/>
    <n v="12"/>
    <n v="2"/>
    <n v="5"/>
    <n v="78"/>
    <n v="16"/>
    <s v="אחר"/>
    <n v="5"/>
    <n v="6"/>
    <n v="6"/>
    <n v="4"/>
    <n v="5"/>
    <n v="6"/>
    <n v="27"/>
    <n v="51.3"/>
    <x v="2"/>
    <s v="מהות: חוות רכיבה טיפולית. מיזם בהקמה._x000a_עלות כוללת: מבנים 150,000 ₪, תשתיות 50,000 ₪."/>
    <n v="200000"/>
    <n v="100000"/>
    <n v="21040321.500000004"/>
    <n v="0.5"/>
  </r>
  <r>
    <s v="גולן"/>
    <s v="חד-נס"/>
    <s v="אבי כנען קיבל 80 אלף ₪ בעבר"/>
    <s v="תיירות ואירוח"/>
    <s v="יזם אחד"/>
    <n v="425000"/>
    <n v="200000"/>
    <n v="0.47058823529411764"/>
    <m/>
    <x v="3"/>
    <n v="6"/>
    <n v="7"/>
    <x v="3"/>
    <n v="8"/>
    <x v="1"/>
    <n v="18"/>
    <n v="2"/>
    <n v="5"/>
    <n v="283"/>
    <n v="4"/>
    <s v="אחר"/>
    <n v="5"/>
    <n v="10"/>
    <n v="10"/>
    <n v="2"/>
    <n v="10"/>
    <n v="10"/>
    <n v="42"/>
    <n v="51.3"/>
    <x v="2"/>
    <s v="מהות: מתחם תיירות בן 11 שנה הכולל 5 סוויטות, ומתחם ספא הכולל בריכה. קיבל מענק קודם ע&quot;ס 95,600 ₪ (לפי נתוני הנספח)._x000a_לבדוק האם יש הכרה ממשרד התיירות - נבדק ואין הכרה של משרד התיירות_x000a_עלות מאושרת: מבנים 280,000 ₪, ציוד 145,000._x000a_סכום מומלץ 200,000 ₪ "/>
    <n v="425000"/>
    <n v="200000"/>
    <n v="21240321.500000004"/>
    <n v="0.47058823529411764"/>
  </r>
  <r>
    <s v="גולן"/>
    <s v="כנף"/>
    <s v="רפאלה לופז"/>
    <s v="משק לופז ביצים"/>
    <s v="יזם אחד"/>
    <n v="600000"/>
    <n v="200000"/>
    <n v="0.33333333333333331"/>
    <m/>
    <x v="3"/>
    <n v="6"/>
    <n v="7"/>
    <x v="3"/>
    <n v="8"/>
    <x v="1"/>
    <n v="18"/>
    <n v="0"/>
    <n v="0"/>
    <n v="106"/>
    <n v="12"/>
    <s v="אחר"/>
    <n v="5"/>
    <n v="10"/>
    <n v="10"/>
    <n v="5"/>
    <n v="5"/>
    <n v="5"/>
    <n v="35"/>
    <n v="50.75"/>
    <x v="1"/>
    <s v="מהות: הקמת לול ביצי חופש במושב כנף. מיזם חדש. מדובר בפרויקט בתחום החקלאות והיזם מבקש סיוע בהשקעה על כן לא עומד בתנאים (יש ערעור של יואב בנושא)_x000a_עלות מאושרת: 181,000 מבנים, ציוד 100,000, תשתיות 139,000 ₪. בקשת סיוע הינה בגין מבנים 70,000 ₪, ציוד 50,000 ₪."/>
    <n v="420000"/>
    <n v="120000"/>
    <n v="21360321.500000004"/>
    <n v="0.2857142857142857"/>
  </r>
  <r>
    <s v="הגליל העליון"/>
    <s v="מחניים"/>
    <s v="רפי אשכנזי"/>
    <s v="יצור ומכירת גלידה"/>
    <s v="יזם אחד"/>
    <n v="435000"/>
    <n v="200000"/>
    <n v="0.45977011494252873"/>
    <m/>
    <x v="3"/>
    <n v="6"/>
    <n v="7"/>
    <x v="3"/>
    <n v="8"/>
    <x v="1"/>
    <n v="18"/>
    <n v="3"/>
    <n v="10"/>
    <n v="130"/>
    <n v="12"/>
    <s v="אחר"/>
    <n v="5"/>
    <n v="3"/>
    <n v="5"/>
    <n v="0"/>
    <n v="5"/>
    <n v="2"/>
    <n v="15"/>
    <n v="50.25"/>
    <x v="2"/>
    <s v="מהות: ייצור, נקודות מכירה, סדנאות ועגלת גלידה לאירועים. מכירת גלידה בצומת מחניים._x000a_מיזם חדש בהקמה._x000a_אבזור וציוד למטבח 35,000, מכונת גלידה 100,000 וטרינות גלידה  90,000, ריהוט ומיזוג 21,000 ₪. עגלת אירועים 30,000 ₪._x000a_עלות מאושרת 276 אלף ₪ "/>
    <n v="276000"/>
    <n v="138000"/>
    <n v="21498321.500000004"/>
    <n v="0.5"/>
  </r>
  <r>
    <s v="הערבה התיכונה"/>
    <s v="עין יהב"/>
    <s v="בלוך איזי ואתי"/>
    <s v="תיירות"/>
    <s v="יזם אחד"/>
    <n v="655000"/>
    <n v="200000"/>
    <n v="0.30534351145038169"/>
    <n v="200000"/>
    <x v="1"/>
    <n v="7"/>
    <n v="7"/>
    <x v="6"/>
    <n v="4"/>
    <x v="1"/>
    <n v="18"/>
    <n v="0"/>
    <n v="0"/>
    <n v="200"/>
    <n v="8"/>
    <s v="סמוך"/>
    <n v="10"/>
    <n v="10"/>
    <n v="4"/>
    <n v="6"/>
    <n v="10"/>
    <n v="8"/>
    <n v="38"/>
    <n v="49.7"/>
    <x v="2"/>
    <s v="מהות: הקמת יחידות אירוח משפחתיות חדשות (בתוספת ל-4 יחידות הקיימות). הרחבה, קיים כ-30 שנה._x000a_עלות כוללת: מבנים 290,000 ₪, ציוד - 215,000 ₪, תשתיות 80,000 ₪, אחר 70,000 ₪."/>
    <n v="655000"/>
    <n v="200000"/>
    <n v="21698321.500000004"/>
    <n v="0.30534351145038169"/>
  </r>
  <r>
    <s v="גולן"/>
    <s v="מרום גולן"/>
    <s v="דורון שמיר"/>
    <s v="תוכנה"/>
    <s v="יזם אחד"/>
    <n v="200000"/>
    <n v="100000"/>
    <n v="0.5"/>
    <m/>
    <x v="3"/>
    <n v="6"/>
    <n v="7"/>
    <x v="3"/>
    <n v="8"/>
    <x v="1"/>
    <n v="18"/>
    <n v="3"/>
    <n v="10"/>
    <n v="240"/>
    <n v="4"/>
    <s v="צמוד"/>
    <n v="20"/>
    <n v="0"/>
    <n v="0"/>
    <n v="0"/>
    <n v="0"/>
    <n v="0"/>
    <n v="0"/>
    <n v="49.5"/>
    <x v="0"/>
    <s v="מהות: שילוב בין טכנולוגיה לבין תיירות, פיתוח הטכנולוגיה וביצוע תיירותי. התקבל בעבר סיוע ע&quot;ס 80,000 ₪. הרחבה, העסק קיים כ14 שנה. _x000a_עלות כולל בגין הון חוזר ע&quot;ס 200,000 ₪, בקשה ע&quot;ס 100,000 ₪ הון חוזר._x000a_אין עלות השקעה על כן, עלות כוללת אשר הינה הון חוזר בלבד - לא עומדת בתנאי הסף._x000a_קיבל סיוע קודם ע&quot;י משרד הכלכלה ע&quot;ס 116,000 ש&quot;ח - לא זכאי."/>
    <n v="0"/>
    <n v="0"/>
    <n v="21698321.500000004"/>
    <n v="0"/>
  </r>
  <r>
    <s v="גולן"/>
    <s v="רמות"/>
    <s v="נוגה ורועי שינברג"/>
    <s v="תיירות וטיפול"/>
    <s v="יזם אחד"/>
    <n v="500000"/>
    <n v="200000"/>
    <n v="0.4"/>
    <m/>
    <x v="3"/>
    <n v="6"/>
    <n v="8"/>
    <x v="3"/>
    <n v="8"/>
    <x v="1"/>
    <n v="18"/>
    <n v="2"/>
    <n v="5"/>
    <n v="176"/>
    <n v="8"/>
    <s v="אחר"/>
    <n v="5"/>
    <n v="10"/>
    <n v="8"/>
    <n v="5"/>
    <n v="5"/>
    <n v="2"/>
    <n v="30"/>
    <n v="49.5"/>
    <x v="0"/>
    <s v="מהות: הקמת יחידות אירוח ובריכה מחוממת לטיפול במים, אירוח יוקרתי מוך נוף פנורמי של הכנרת המשלב מגוון טיפולי ספא. מיזם חדש._x000a_השקעה: הקמת המבנה - 290,000, עבודות בטון וביסוס 30,000, עלות פיתוח השטח 30,000, בריכת שחיה - 100,000, ריהוט 50,000 ₪  (סה&quot;כ 500,000 ש&quot;ח)_x000a_לא זכאי - ניקוד נמוך"/>
    <n v="0"/>
    <n v="0"/>
    <n v="21698321.500000004"/>
    <n v="0"/>
  </r>
  <r>
    <s v="הערבה התיכונה"/>
    <s v="חצבה"/>
    <s v="אלון יואב"/>
    <s v="חקלאות"/>
    <s v="יזם אחד"/>
    <n v="782212"/>
    <n v="160656"/>
    <n v="0.2053867749408089"/>
    <n v="160656"/>
    <x v="1"/>
    <n v="7"/>
    <n v="8"/>
    <x v="6"/>
    <n v="4"/>
    <x v="1"/>
    <n v="18"/>
    <n v="0"/>
    <n v="0"/>
    <n v="180"/>
    <n v="8"/>
    <s v="סמוך"/>
    <n v="10"/>
    <n v="10"/>
    <n v="10"/>
    <n v="4"/>
    <n v="6"/>
    <n v="6"/>
    <n v="36"/>
    <n v="48.9"/>
    <x v="1"/>
    <s v="מהות: משק חקלאי.הרחבה, קיים כשנתיים. _x000a_עלות בגין ציוד 321,312 ₪, כאשר העלות המאושרת מהווה 30% מעלות הציוד (הון חוזר)"/>
    <n v="96393.599999999991"/>
    <n v="48196.799999999996"/>
    <n v="21746518.300000004"/>
    <n v="0.5"/>
  </r>
  <r>
    <s v="מטה אשר"/>
    <s v="אילון"/>
    <s v="אגש&quot;ח קיבוץ אילון"/>
    <s v="שיקום מתחם תעסוקה"/>
    <s v="אגודה"/>
    <n v="493464"/>
    <n v="246732"/>
    <n v="0.5"/>
    <m/>
    <x v="3"/>
    <n v="6"/>
    <n v="8"/>
    <x v="3"/>
    <n v="8"/>
    <x v="2"/>
    <n v="16"/>
    <n v="0"/>
    <n v="0"/>
    <n v="389"/>
    <n v="4"/>
    <s v="סמוך"/>
    <n v="10"/>
    <n v="10"/>
    <n v="10"/>
    <n v="5"/>
    <n v="10"/>
    <n v="6"/>
    <n v="41"/>
    <n v="48.9"/>
    <x v="0"/>
    <s v="מהות: שיפוץ 2 מבנים במסגרת במתחם העסקי של הקיבוץ. תרומה הינה ישובית/אזורית (4-6), וותק 3 שנים (ציון 6)_x000a_עלות השקעה: 393,464 ₪ והון חוזר 100,000 ₪ _x000a_הבקשה נפסלה ע&quot;י החטיבה - הבקשה לא עמדה בתנאי סף. הוגשה ללא תוכנית עסקית."/>
    <n v="0"/>
    <n v="0"/>
    <n v="21746518.300000004"/>
    <n v="0"/>
  </r>
  <r>
    <s v="אשכול"/>
    <s v="נווה"/>
    <s v="טלר תרצה"/>
    <s v="תיירות"/>
    <s v="יזם אחד"/>
    <n v="275000"/>
    <n v="137500"/>
    <n v="0.5"/>
    <n v="0"/>
    <x v="1"/>
    <n v="6"/>
    <n v="2"/>
    <x v="2"/>
    <n v="18"/>
    <x v="2"/>
    <n v="16"/>
    <n v="0"/>
    <n v="0"/>
    <n v="0"/>
    <n v="0"/>
    <s v="חדש"/>
    <n v="20"/>
    <n v="2"/>
    <n v="0"/>
    <n v="2"/>
    <n v="5"/>
    <n v="2"/>
    <n v="11"/>
    <n v="48.9"/>
    <x v="2"/>
    <s v="מהות: צימר סדנאות ציור על קרמיקה ופסיפסים. מיזם חדש. _x000a_עלות מבנים - 150,000 ₪, ציוד - 50,000 ₪, פרגולות והצצלה 25,000 ₪ "/>
    <n v="225000"/>
    <n v="112500"/>
    <n v="21859018.300000004"/>
    <n v="0.5"/>
  </r>
  <r>
    <s v="הערבה התיכונה"/>
    <s v="חצבה"/>
    <s v="זהר סער ורעות"/>
    <s v="חקלאות"/>
    <s v="יזם אחד"/>
    <n v="459000"/>
    <n v="200000"/>
    <n v="0.4357298474945534"/>
    <n v="75788"/>
    <x v="1"/>
    <n v="7"/>
    <n v="8"/>
    <x v="6"/>
    <n v="4"/>
    <x v="1"/>
    <n v="18"/>
    <n v="0"/>
    <n v="0"/>
    <n v="180"/>
    <n v="8"/>
    <s v="סמוך"/>
    <n v="10"/>
    <n v="8"/>
    <n v="8"/>
    <n v="4"/>
    <n v="8"/>
    <n v="6"/>
    <n v="34"/>
    <n v="48.1"/>
    <x v="1"/>
    <s v="מהות: הרחבת מטע תמרים. העסק קיים 6 שנים. קיבל בעבר סיוע ע&quot;ס 74 א.₪, עלות בגין השקעה פיזית ע&quot;ס 459 אלף ₪. עלות מאושרת בגין הון חוזר ע&quot;ס 30% מעלות ההשקעה"/>
    <n v="137700"/>
    <n v="68850"/>
    <n v="21927868.300000004"/>
    <n v="0.5"/>
  </r>
  <r>
    <s v="גולן"/>
    <s v="מבוא חמה"/>
    <s v="אסף בורן ישראל בן הרוש"/>
    <s v="פורטל תיירות"/>
    <s v="יזם אחד"/>
    <n v="210000"/>
    <n v="99000"/>
    <n v="0.47142857142857142"/>
    <m/>
    <x v="3"/>
    <n v="6"/>
    <n v="7"/>
    <x v="3"/>
    <n v="8"/>
    <x v="1"/>
    <n v="18"/>
    <n v="4"/>
    <n v="10"/>
    <n v="193"/>
    <n v="8"/>
    <s v="סמוך"/>
    <n v="10"/>
    <n v="0"/>
    <n v="5"/>
    <n v="0"/>
    <n v="0"/>
    <n v="0"/>
    <n v="5"/>
    <n v="47"/>
    <x v="0"/>
    <s v="מהות: שדרוג מערכות שיווק ופירסום באינרנט לצורך הגדלת פעילות החברה. מיזם בהרחבה, וותק של 9 שנים._x000a_לא עומד בתנאי הסף, הבקשה הינה בגין שיווק ושכר עבודה"/>
    <n v="0"/>
    <n v="0"/>
    <n v="21927868.300000004"/>
    <n v="0"/>
  </r>
  <r>
    <s v="לכיש"/>
    <s v="בני דקלים"/>
    <s v="בני דקלים- שוורץ דוד"/>
    <s v="שירותים"/>
    <s v="אגודה"/>
    <n v="3800000"/>
    <n v="500000"/>
    <n v="0.13157894736842105"/>
    <n v="0"/>
    <x v="1"/>
    <n v="6"/>
    <n v="3"/>
    <x v="1"/>
    <n v="16"/>
    <x v="3"/>
    <n v="14"/>
    <n v="0"/>
    <n v="0"/>
    <n v="0"/>
    <n v="0"/>
    <s v="חדש"/>
    <n v="20"/>
    <n v="2"/>
    <n v="0"/>
    <n v="5"/>
    <n v="5"/>
    <n v="2"/>
    <n v="14"/>
    <n v="46.6"/>
    <x v="2"/>
    <s v="מהות: אולם קהילתי משולב אירועים. מיזם חדש; בשלות נמוכה מאוד._x000a_ההשקעה בגין מבנים, ציוד ותשתיות."/>
    <n v="3800000"/>
    <n v="500000"/>
    <n v="22427868.300000004"/>
    <n v="0.13157894736842105"/>
  </r>
  <r>
    <s v="רמת נגב"/>
    <s v="באר מילכה"/>
    <s v="הלוי רוני ותום אלקלעי"/>
    <s v="שירותים"/>
    <s v="יזם אחד"/>
    <n v="225000"/>
    <n v="200000"/>
    <n v="0.88888888888888884"/>
    <n v="0"/>
    <x v="1"/>
    <n v="6"/>
    <n v="3"/>
    <x v="1"/>
    <n v="16"/>
    <x v="1"/>
    <n v="18"/>
    <n v="0"/>
    <n v="0"/>
    <n v="0"/>
    <n v="0"/>
    <s v="חדש"/>
    <n v="20"/>
    <m/>
    <m/>
    <m/>
    <m/>
    <m/>
    <n v="0"/>
    <n v="45"/>
    <x v="0"/>
    <s v="לא הוגשה תכנית עסקית ולכן לא זכאי"/>
    <n v="0"/>
    <n v="0"/>
    <n v="22427868.300000004"/>
    <n v="0"/>
  </r>
  <r>
    <s v="רמת נגב"/>
    <s v="באר מילכה"/>
    <s v="שר שלום בועז"/>
    <s v="תיירות"/>
    <s v="יזם אחד"/>
    <n v="409500"/>
    <n v="261500"/>
    <n v="0.63858363858363854"/>
    <n v="0"/>
    <x v="1"/>
    <n v="6"/>
    <n v="3"/>
    <x v="1"/>
    <n v="16"/>
    <x v="1"/>
    <n v="18"/>
    <n v="0"/>
    <n v="0"/>
    <n v="0"/>
    <n v="0"/>
    <s v="חדש"/>
    <n v="20"/>
    <m/>
    <m/>
    <m/>
    <m/>
    <m/>
    <n v="0"/>
    <n v="45"/>
    <x v="0"/>
    <s v="לא הוגשה תוכנית עסקית"/>
    <n v="0"/>
    <n v="0"/>
    <n v="22427868.300000004"/>
    <n v="0"/>
  </r>
  <r>
    <s v="אשכול"/>
    <s v="בני נצרים"/>
    <s v="ירוסלביץ' אלישבע"/>
    <s v="חקלאות"/>
    <s v="יזם אחד"/>
    <n v="661000"/>
    <n v="198450"/>
    <n v="0.3002269288956127"/>
    <n v="0"/>
    <x v="1"/>
    <n v="6"/>
    <n v="2"/>
    <x v="2"/>
    <n v="18"/>
    <x v="2"/>
    <n v="16"/>
    <n v="0"/>
    <n v="0"/>
    <n v="0"/>
    <n v="0"/>
    <s v="חדש"/>
    <n v="20"/>
    <m/>
    <m/>
    <m/>
    <m/>
    <m/>
    <n v="0"/>
    <n v="44.5"/>
    <x v="0"/>
    <s v="אין השקעות ולכן לא זכאי"/>
    <n v="0"/>
    <n v="0"/>
    <n v="22427868.300000004"/>
    <n v="0"/>
  </r>
  <r>
    <s v="אשכול"/>
    <s v="נווה"/>
    <s v="גת אמיר"/>
    <s v="תיירות"/>
    <s v="יזם אחד"/>
    <n v="333380"/>
    <n v="100000"/>
    <n v="0.29995800587917693"/>
    <n v="0"/>
    <x v="1"/>
    <n v="6"/>
    <n v="2"/>
    <x v="2"/>
    <n v="18"/>
    <x v="2"/>
    <n v="16"/>
    <n v="0"/>
    <n v="0"/>
    <n v="0"/>
    <n v="0"/>
    <s v="חדש"/>
    <n v="20"/>
    <m/>
    <m/>
    <m/>
    <m/>
    <m/>
    <n v="0"/>
    <n v="44.5"/>
    <x v="0"/>
    <s v="לא הוגשה תכנית עסקית ולכן לא זכאי"/>
    <n v="0"/>
    <n v="0"/>
    <n v="22427868.300000004"/>
    <n v="0"/>
  </r>
  <r>
    <s v="אשכול"/>
    <s v="נווה"/>
    <s v="חלוצית 4"/>
    <s v="חקלאות"/>
    <s v="אגודה"/>
    <n v="1100000"/>
    <n v="550000"/>
    <n v="0.5"/>
    <n v="0"/>
    <x v="1"/>
    <n v="6"/>
    <n v="2"/>
    <x v="2"/>
    <n v="18"/>
    <x v="2"/>
    <n v="16"/>
    <n v="0"/>
    <n v="0"/>
    <n v="0"/>
    <n v="0"/>
    <s v="חדש"/>
    <n v="20"/>
    <m/>
    <m/>
    <m/>
    <m/>
    <m/>
    <n v="0"/>
    <n v="44.5"/>
    <x v="0"/>
    <s v="סכום הבקשה חורג מהמקסימום המותר. האגודה קיבלה בעבר ולכן לא זכאית"/>
    <n v="0"/>
    <n v="0"/>
    <n v="22427868.300000004"/>
    <n v="0"/>
  </r>
  <r>
    <s v="אשכול"/>
    <s v="בני נצרים"/>
    <s v="בני נצרים"/>
    <s v="שירותים"/>
    <s v="יזם אחד"/>
    <n v="142833"/>
    <n v="1288549"/>
    <n v="9.0213676111262799"/>
    <n v="0"/>
    <x v="1"/>
    <n v="6"/>
    <n v="2"/>
    <x v="2"/>
    <n v="18"/>
    <x v="2"/>
    <n v="16"/>
    <n v="0"/>
    <n v="0"/>
    <n v="0"/>
    <n v="0"/>
    <s v="חדש"/>
    <n v="20"/>
    <m/>
    <m/>
    <m/>
    <m/>
    <m/>
    <n v="0"/>
    <n v="44.5"/>
    <x v="0"/>
    <s v="סכום הבקשה חורג מהמקסימום המותר. האגודה קיבלה בעבר ולכן לא זכאית"/>
    <n v="0"/>
    <n v="0"/>
    <n v="22427868.300000004"/>
    <n v="0"/>
  </r>
  <r>
    <s v="מרום הגליל"/>
    <s v="כרם בן זמרה"/>
    <s v="אגש&quot;ח כרם בן זמרה"/>
    <s v="מרכז עסקים אין תכנית עסקית פגורמה"/>
    <s v="אגודה"/>
    <n v="1916888"/>
    <n v="500000"/>
    <n v="0.26083944393203984"/>
    <m/>
    <x v="3"/>
    <n v="5"/>
    <n v="7"/>
    <x v="5"/>
    <n v="12"/>
    <x v="2"/>
    <n v="16"/>
    <n v="0"/>
    <n v="0"/>
    <n v="100"/>
    <n v="16"/>
    <s v="סמוך"/>
    <n v="10"/>
    <n v="0"/>
    <n v="0"/>
    <n v="0"/>
    <n v="0"/>
    <n v="0"/>
    <n v="0"/>
    <n v="44.5"/>
    <x v="0"/>
    <s v="התכנית נפסלה ע&quot;י החטיבה - הבקשה לא עמדה בתנאי סף. הוגשה ללא תוכנית עסקית. פרוגרמה בלבד."/>
    <n v="0"/>
    <n v="0"/>
    <n v="22427868.300000004"/>
    <n v="0"/>
  </r>
  <r>
    <s v="גולן"/>
    <s v="כנף"/>
    <s v="ירון נאמן"/>
    <s v="ביטוח"/>
    <s v="יזם אחד"/>
    <n v="230000"/>
    <n v="115000"/>
    <n v="0.5"/>
    <m/>
    <x v="3"/>
    <n v="6"/>
    <n v="7"/>
    <x v="3"/>
    <n v="8"/>
    <x v="1"/>
    <n v="18"/>
    <n v="4"/>
    <n v="10"/>
    <n v="106"/>
    <n v="12"/>
    <s v="אחר"/>
    <n v="5"/>
    <n v="0"/>
    <n v="0"/>
    <n v="0"/>
    <n v="0"/>
    <n v="0"/>
    <n v="0"/>
    <n v="44.25"/>
    <x v="0"/>
    <s v="מהות: משרד ביטוח נייד באזור הגולן. ממשיכה עסק וותיק אבל מתכונת חדשה._x000a_עלות מאושרת הינה ע&quot;ס 30,000 ₪ ציוד משרדי. סכום אשר אינו עומד בתנאי הסף (מתחת ל50 אלף ₪) ולכן לא זכאי."/>
    <n v="0"/>
    <n v="0"/>
    <n v="22427868.300000004"/>
    <n v="0"/>
  </r>
  <r>
    <s v="גולן"/>
    <s v="אלי-עד"/>
    <s v="אלון לזרוביץ "/>
    <s v="בית מלכא ומרכז מבקרים אוכפים"/>
    <s v="יזם אחד"/>
    <n v="94800"/>
    <n v="47400"/>
    <n v="0.5"/>
    <m/>
    <x v="3"/>
    <n v="6"/>
    <n v="7"/>
    <x v="3"/>
    <n v="8"/>
    <x v="1"/>
    <n v="18"/>
    <n v="2"/>
    <n v="5"/>
    <n v="139"/>
    <n v="12"/>
    <s v="סמוך"/>
    <n v="10"/>
    <n v="0"/>
    <n v="0"/>
    <n v="0"/>
    <n v="0"/>
    <n v="0"/>
    <n v="0"/>
    <n v="44.25"/>
    <x v="0"/>
    <s v="מהות: בית מלאכה לייצור אוכפים ומרכז מבקרים. מיזם בהקמה - ציון 5, וותק-ציון 2, שלב לפי ביצוע-8_x000a_עלות כוללת בגין ציוד 45,000 ₪, אחר (שיווק) 49,800 ₪. עלות מאושרת הינה בגין ציוד בלבד (ללא שיווק)_x000a_לא עומד בתנאי סף עלות כוללת מתחת ל50 אלף ₪"/>
    <n v="0"/>
    <n v="0"/>
    <n v="22427868.300000004"/>
    <n v="0"/>
  </r>
  <r>
    <s v="גולן"/>
    <s v="אלי-עד"/>
    <s v="ליראון ברעם  ה"/>
    <s v="שמלות כלה"/>
    <s v="יזם אחד"/>
    <n v="121000"/>
    <n v="60500"/>
    <n v="0.5"/>
    <m/>
    <x v="3"/>
    <n v="6"/>
    <n v="7"/>
    <x v="3"/>
    <n v="8"/>
    <x v="1"/>
    <n v="18"/>
    <n v="2"/>
    <n v="5"/>
    <n v="139"/>
    <n v="12"/>
    <s v="סמוך"/>
    <n v="10"/>
    <n v="0"/>
    <n v="0"/>
    <n v="0"/>
    <n v="0"/>
    <n v="0"/>
    <n v="0"/>
    <n v="44.25"/>
    <x v="0"/>
    <s v="מהות: סטודיו לייצור ומכירת שמלות כלה. מיזם בהרחבה הקיים חצי שנה. (ציון 2)_x000a_עלות מאושרת: מכונות וציון 5,000 ₪ - לא עוברת את תנאי הסף, לא זכאי"/>
    <n v="0"/>
    <n v="0"/>
    <n v="22427868.300000004"/>
    <n v="0"/>
  </r>
  <r>
    <s v="גולן"/>
    <s v="אלי-עד"/>
    <s v="דיקלה זיסמן"/>
    <s v="מרכז ליקוט"/>
    <s v="יזם אחד"/>
    <n v="0"/>
    <n v="0"/>
    <n v="0"/>
    <m/>
    <x v="3"/>
    <n v="6"/>
    <n v="7"/>
    <x v="3"/>
    <n v="8"/>
    <x v="1"/>
    <n v="18"/>
    <n v="1"/>
    <n v="5"/>
    <n v="139"/>
    <n v="12"/>
    <s v="סמוך"/>
    <n v="10"/>
    <n v="0"/>
    <n v="0"/>
    <n v="0"/>
    <n v="0"/>
    <n v="0"/>
    <n v="0"/>
    <n v="44.25"/>
    <x v="0"/>
    <s v="מהות: בית אקולוגי מדגים. סכום הבקשה ע&quot;ס 200,000 ₪ בהתאם לנספח, ועלות כוללת ע&quot;ס 1 מיליון ₪ (900 אלף ₪ השקעה, ועוד 100 אלף ₪ הון חוזר)_x000a_התכנית נפסלה ע&quot;י החטיבה - תכנית עסקית לא ברורה"/>
    <n v="0"/>
    <n v="0"/>
    <n v="22427868.300000004"/>
    <n v="0"/>
  </r>
  <r>
    <s v="גולן"/>
    <s v="שעל"/>
    <s v="אמיר אריה חסר חשבון בנק"/>
    <s v="מסעדנות"/>
    <s v="יזם אחד"/>
    <n v="350000"/>
    <n v="175000"/>
    <n v="0.5"/>
    <m/>
    <x v="3"/>
    <n v="6"/>
    <n v="8"/>
    <x v="3"/>
    <n v="8"/>
    <x v="1"/>
    <n v="18"/>
    <n v="1"/>
    <n v="5"/>
    <n v="72"/>
    <n v="16"/>
    <s v="אחר"/>
    <n v="5"/>
    <n v="0"/>
    <n v="0"/>
    <n v="0"/>
    <n v="0"/>
    <n v="0"/>
    <n v="0"/>
    <n v="43.5"/>
    <x v="0"/>
    <s v="מהות: מסעדת שף בצפון הגולן. מיזם חדש בהקמה. _x000a_אי עמידה בתנאי סף, היעדר מסמכים רלוונטיים. לא זכאי"/>
    <n v="0"/>
    <n v="0"/>
    <n v="22427868.300000004"/>
    <n v="0"/>
  </r>
  <r>
    <s v="גולן"/>
    <s v="נוב"/>
    <s v="תומר אופטיק בע&quot;ע בקניון נחמיה ק&quot;ש"/>
    <s v="אופטיקה"/>
    <s v="יזם אחד"/>
    <n v="161000"/>
    <n v="75000"/>
    <n v="0.46583850931677018"/>
    <m/>
    <x v="3"/>
    <n v="6"/>
    <n v="4"/>
    <x v="4"/>
    <n v="14"/>
    <x v="1"/>
    <n v="18"/>
    <n v="0"/>
    <n v="0"/>
    <n v="189"/>
    <n v="8"/>
    <s v="סמוך"/>
    <n v="10"/>
    <n v="0"/>
    <n v="0"/>
    <n v="0"/>
    <n v="0"/>
    <n v="0"/>
    <n v="0"/>
    <n v="42"/>
    <x v="0"/>
    <s v="הרחבת חנויות אופטיקה, המעסיקים אופטימטריסטים מוסמכים._x000a_נפסל ע&quot;י החטיבה - מיקום העסק בניגוד לנוהל (קניון בקרית שמונה)."/>
    <n v="0"/>
    <n v="0"/>
    <n v="22427868.300000004"/>
    <n v="0"/>
  </r>
  <r>
    <s v="גולן"/>
    <s v="בני יהודה"/>
    <s v="אמנון מזרחי קיבל 159.4 אלף בעבר"/>
    <s v="מסיק נטורל"/>
    <s v="יזם אחד"/>
    <n v="500000"/>
    <n v="200000"/>
    <n v="0.4"/>
    <m/>
    <x v="3"/>
    <n v="6"/>
    <n v="6"/>
    <x v="3"/>
    <n v="8"/>
    <x v="1"/>
    <n v="18"/>
    <n v="5"/>
    <n v="15"/>
    <n v="353"/>
    <n v="4"/>
    <s v="אחר"/>
    <n v="5"/>
    <n v="0"/>
    <n v="0"/>
    <n v="0"/>
    <n v="0"/>
    <n v="0"/>
    <n v="0"/>
    <n v="42"/>
    <x v="0"/>
    <s v="התכנית נפסלה ע&quot;י החטיבה - התקבל סיוע בעבר ע&quot;ס 159.4 אלף ₪ _x000a_(לא קיימים מסמכים)"/>
    <n v="0"/>
    <n v="0"/>
    <n v="22427868.300000004"/>
    <n v="0"/>
  </r>
  <r>
    <s v="גולן"/>
    <s v="נוב"/>
    <s v="דגני וכן צוריה_x000a_השותפיים לא החזירו חוב"/>
    <s v="גידול פרחים"/>
    <s v="יזם אחד"/>
    <n v="404000"/>
    <n v="200000"/>
    <n v="0.49504950495049505"/>
    <m/>
    <x v="3"/>
    <n v="6"/>
    <n v="4"/>
    <x v="4"/>
    <n v="14"/>
    <x v="1"/>
    <n v="18"/>
    <n v="0"/>
    <n v="0"/>
    <n v="189"/>
    <n v="8"/>
    <s v="סמוך"/>
    <n v="10"/>
    <n v="0"/>
    <n v="0"/>
    <n v="0"/>
    <n v="0"/>
    <n v="0"/>
    <n v="0"/>
    <n v="42"/>
    <x v="0"/>
    <s v="התכנית נפסלה ע&quot;י החטיבה - השותפים לא החזירו חוב"/>
    <n v="0"/>
    <n v="0"/>
    <n v="22427868.300000004"/>
    <n v="0"/>
  </r>
  <r>
    <s v="גולן"/>
    <s v="מעלה גמלא"/>
    <s v="צביקה מרום"/>
    <s v="שרותי רישוי והעמסה קיבל בעבר 66.8 אלף ₪"/>
    <s v="יזם אחד"/>
    <n v="460000"/>
    <n v="200000"/>
    <n v="0.43478260869565216"/>
    <m/>
    <x v="3"/>
    <n v="6"/>
    <n v="8"/>
    <x v="3"/>
    <n v="8"/>
    <x v="1"/>
    <n v="18"/>
    <n v="3"/>
    <n v="10"/>
    <n v="153"/>
    <n v="8"/>
    <s v="אחר"/>
    <n v="5"/>
    <n v="0"/>
    <n v="0"/>
    <n v="0"/>
    <n v="0"/>
    <n v="0"/>
    <n v="0"/>
    <n v="41.25"/>
    <x v="0"/>
    <s v="מהות: רישוי לטרקטורים וכלים חקלאיים (יש צורך במשאית 15 טון להובלה), העמסה והובלה של תוצרת חקלאית לבתי אריזה (דרושה מלגזה). מיזם חדש, קיבל בעבר סיוע ע&quot;ס 101,000 ₪ לפי הנספח_x000a_לא זכאי - לא עומד בתנאי הסף, כי הכלים החקלאים כלולים בחוק עידוד השקעות הון"/>
    <n v="0"/>
    <n v="0"/>
    <n v="22427868.300000004"/>
    <n v="0"/>
  </r>
  <r>
    <s v="גולן"/>
    <s v="חספין"/>
    <s v="מיכל גולדנברג שיפוץ בית לא עומדת בכללים"/>
    <s v="אמנות הריפוי והנפש"/>
    <s v="יזם אחד"/>
    <n v="200000"/>
    <n v="100000"/>
    <n v="0.5"/>
    <m/>
    <x v="3"/>
    <n v="6"/>
    <n v="3"/>
    <x v="1"/>
    <n v="16"/>
    <x v="1"/>
    <n v="18"/>
    <n v="0"/>
    <n v="0"/>
    <n v="262"/>
    <n v="4"/>
    <s v="סמוך"/>
    <n v="10"/>
    <n v="0"/>
    <n v="0"/>
    <n v="0"/>
    <n v="0"/>
    <n v="0"/>
    <n v="0"/>
    <n v="40.5"/>
    <x v="0"/>
    <s v="התכנית נפסלה ע&quot;י החטיבה - שיפוץ בית לא עומד בכללים (סטודיוט בתוך הבית), בניית פרויקט בתוך הבית בניגוד לנוהל._x000a_מהות: מרכז לטיפול גוף ונפש - מדובר במיזם חדש, בהקמה, אשר תרומתו לאזור (6)"/>
    <n v="0"/>
    <n v="0"/>
    <n v="22427868.300000004"/>
    <n v="0"/>
  </r>
  <r>
    <s v="עמק המעיינות"/>
    <s v="שדה אליהו"/>
    <s v="קבוץ שדה אליהו תיק לא גמור"/>
    <s v="מרכז מבקרים תכנון"/>
    <m/>
    <n v="260000"/>
    <n v="115000"/>
    <n v="0.44230769230769229"/>
    <m/>
    <x v="3"/>
    <n v="5"/>
    <n v="3"/>
    <x v="1"/>
    <n v="16"/>
    <x v="2"/>
    <n v="16"/>
    <m/>
    <n v="0"/>
    <n v="326"/>
    <n v="4"/>
    <s v="סמוך"/>
    <n v="10"/>
    <n v="5"/>
    <n v="0"/>
    <n v="0"/>
    <n v="0"/>
    <n v="0"/>
    <n v="5"/>
    <n v="40.5"/>
    <x v="0"/>
    <s v="התכנית נפסלה ע&quot;י החטיבה - הבקשה לא עמדה בתנאי סף. הוגשה ללא תוכנית עסקית. פרוגרמה בלבד."/>
    <n v="0"/>
    <n v="0"/>
    <n v="22427868.300000004"/>
    <n v="0"/>
  </r>
  <r>
    <s v="גולן"/>
    <s v="כפר חרוב"/>
    <s v="רונית ויגאל אוחנה תיק לא גמור"/>
    <s v="סרטים"/>
    <s v="יזם אחד"/>
    <n v="199200"/>
    <n v="199200"/>
    <n v="1"/>
    <m/>
    <x v="3"/>
    <n v="6"/>
    <n v="7"/>
    <x v="3"/>
    <n v="8"/>
    <x v="1"/>
    <n v="18"/>
    <n v="0"/>
    <n v="0"/>
    <n v="141"/>
    <n v="12"/>
    <s v="סמוך"/>
    <n v="10"/>
    <n v="0"/>
    <n v="0"/>
    <n v="0"/>
    <n v="0"/>
    <n v="0"/>
    <n v="0"/>
    <n v="40.5"/>
    <x v="0"/>
    <s v="התכנית נפסלה ע&quot;י החטיבה - הגשה לא תואמת את הנוהל."/>
    <n v="0"/>
    <n v="0"/>
    <n v="22427868.300000004"/>
    <n v="0"/>
  </r>
  <r>
    <s v="עמק הירדן"/>
    <s v="כנרת (קבוצה)"/>
    <s v="ניתאי חבשוש אין אישור זכיות"/>
    <s v="פורטל עסקים"/>
    <s v="יזם אחד"/>
    <n v="400000"/>
    <n v="200000"/>
    <n v="0.5"/>
    <m/>
    <x v="3"/>
    <n v="6"/>
    <n v="5"/>
    <x v="5"/>
    <n v="12"/>
    <x v="2"/>
    <n v="16"/>
    <n v="0"/>
    <n v="0"/>
    <n v="282"/>
    <n v="4"/>
    <s v="סמוך"/>
    <n v="10"/>
    <n v="0"/>
    <n v="0"/>
    <n v="10"/>
    <n v="0"/>
    <n v="0"/>
    <n v="10"/>
    <n v="39.5"/>
    <x v="0"/>
    <s v="התכנית נפסלה ע&quot;י החטיבה - הבקשה הוגשה ללא תוכנית עסקית ואי הגשת הנספחים בהתאם לנוהל._x000a_(פורטל אינטרנט לקידום עסקים על בסיס מדריכי תוכן, יצירת שיתופי פעולה, יצירת קהילה ושיתוף ברווחים על בסיס הצלחה)_x000a_מיזם בהרחבה, אשר הוקם לפני שנה_x000a_עלות כוללת 350,000 ₪, סכום בקשה 150,000 ₪ לפי הנספח"/>
    <n v="0"/>
    <n v="0"/>
    <n v="22427868.300000004"/>
    <n v="0"/>
  </r>
  <r>
    <s v="הר חברון"/>
    <s v="עתניאל"/>
    <s v="גלמן חיה/עתניאל"/>
    <s v="תיירות"/>
    <s v="אגודה"/>
    <n v="1169659"/>
    <n v="500000"/>
    <n v="0.42747501622267686"/>
    <n v="0"/>
    <x v="1"/>
    <n v="4"/>
    <n v="3"/>
    <x v="1"/>
    <n v="16"/>
    <x v="2"/>
    <n v="16"/>
    <n v="0"/>
    <n v="0"/>
    <n v="0"/>
    <n v="0"/>
    <s v="מאוים"/>
    <n v="15"/>
    <m/>
    <m/>
    <m/>
    <m/>
    <m/>
    <n v="0"/>
    <n v="39.25"/>
    <x v="0"/>
    <s v="מהות: שדרוג בריכת השחיה ביישוב. הרחבה, 29 שנה; האגודה קיבלה בעבר ולכן לא זכאית"/>
    <n v="0"/>
    <n v="0"/>
    <n v="22427868.300000004"/>
    <n v="0"/>
  </r>
  <r>
    <s v="משגב"/>
    <s v="מורן"/>
    <s v="גד אלוני"/>
    <s v="שיווק איטרנט"/>
    <s v="יזם אחד"/>
    <n v="550000"/>
    <n v="200000"/>
    <n v="0.36363636363636365"/>
    <m/>
    <x v="3"/>
    <n v="7"/>
    <n v="8"/>
    <x v="6"/>
    <n v="4"/>
    <x v="2"/>
    <n v="16"/>
    <n v="2"/>
    <n v="5"/>
    <n v="100"/>
    <n v="16"/>
    <s v="אחר"/>
    <n v="5"/>
    <n v="0"/>
    <n v="0"/>
    <n v="0"/>
    <n v="0"/>
    <n v="0"/>
    <n v="0"/>
    <n v="38.5"/>
    <x v="0"/>
    <s v="מהות: היוזמה תאפשר לצימרים לקבל הזמנות מקוונות בזמן אמיתי דבר שיפתח את האפשרות לקבל הזמנות מתיירים ולהגדיל את כמות ההזמנות מתיירות פנים._x000a_מיזם חדש בהקמה. עלות כוללת הינה ע&quot;ס 400,000 ₪ (לפי הנספח) בסעיף אחר - לא ברור מה היא ההשקעה, לא זכאי"/>
    <n v="0"/>
    <n v="0"/>
    <n v="22427868.300000004"/>
    <n v="0"/>
  </r>
  <r>
    <s v="הר חברון"/>
    <s v="טנא"/>
    <s v="חוות מור-מור אביעד"/>
    <s v="תיירות"/>
    <s v="יזם אחד"/>
    <n v="531588"/>
    <n v="199900"/>
    <n v="0.37604310104818017"/>
    <n v="0"/>
    <x v="1"/>
    <n v="4"/>
    <n v="6"/>
    <x v="4"/>
    <n v="14"/>
    <x v="2"/>
    <n v="16"/>
    <n v="0"/>
    <n v="0"/>
    <n v="0"/>
    <n v="0"/>
    <s v="מאוים"/>
    <n v="15"/>
    <m/>
    <m/>
    <m/>
    <m/>
    <m/>
    <n v="0"/>
    <n v="37.75"/>
    <x v="0"/>
    <s v="מהות: מרכז תיירותי אזורי כולל חדרי אירוח. מיזם חדש בהקמה; החווה קיבלה את מלוא הסכום ולכן איננה זכאית"/>
    <n v="0"/>
    <n v="0"/>
    <n v="22427868.300000004"/>
    <n v="0"/>
  </r>
  <r>
    <s v="מטה אשר"/>
    <s v="אילון"/>
    <s v="עוזי מאור"/>
    <s v="הדרכת הורים"/>
    <s v="יזם אחד"/>
    <n v="105000"/>
    <n v="50000"/>
    <n v="0.47619047619047616"/>
    <m/>
    <x v="3"/>
    <n v="6"/>
    <n v="8"/>
    <x v="3"/>
    <n v="8"/>
    <x v="2"/>
    <n v="16"/>
    <n v="0"/>
    <n v="0"/>
    <n v="389"/>
    <n v="4"/>
    <s v="סמוך"/>
    <n v="10"/>
    <n v="5"/>
    <n v="3"/>
    <n v="5"/>
    <n v="0"/>
    <n v="0"/>
    <n v="13"/>
    <n v="37.700000000000003"/>
    <x v="0"/>
    <s v="מהות: הדרכת הורים במקומות עבודה, בתי ספר ומתנסים_x000a_לפי הקובץ יש דרישה לבקשה ע&quot;ס 180 א. ₪, מתוך 200 א. ₪ עלות כוללת._x000a_התכנית נפסלה ע&quot;י החטיבה - תכנית עסקית לא ברורה"/>
    <n v="0"/>
    <n v="0"/>
    <n v="22427868.300000004"/>
    <n v="0"/>
  </r>
  <r>
    <s v="חבל אילות"/>
    <s v="באר אורה"/>
    <s v="אלון פנינה"/>
    <s v="תעשיה"/>
    <s v="יזם אחד"/>
    <n v="450000"/>
    <n v="200000"/>
    <n v="0.44444444444444442"/>
    <n v="0"/>
    <x v="1"/>
    <n v="5"/>
    <n v="7"/>
    <x v="5"/>
    <n v="12"/>
    <x v="4"/>
    <n v="20"/>
    <n v="0"/>
    <n v="0"/>
    <n v="0"/>
    <n v="0"/>
    <s v="סמוך"/>
    <n v="10"/>
    <m/>
    <m/>
    <m/>
    <m/>
    <m/>
    <n v="0"/>
    <n v="36.5"/>
    <x v="0"/>
    <s v="לא פתחה עסק אין מסמכי עוסק עמידה בתנאי סף"/>
    <n v="0"/>
    <n v="0"/>
    <n v="22427868.300000004"/>
    <n v="0"/>
  </r>
  <r>
    <s v="לכיש"/>
    <s v="כרמי קטיף"/>
    <s v="אגודת כרמי קטיף"/>
    <s v="תיירות"/>
    <s v="אגודה"/>
    <n v="1015000"/>
    <n v="500000"/>
    <n v="0.49261083743842365"/>
    <n v="0"/>
    <x v="1"/>
    <n v="6"/>
    <s v="_"/>
    <x v="3"/>
    <n v="8"/>
    <x v="3"/>
    <n v="14"/>
    <n v="0"/>
    <n v="0"/>
    <n v="0"/>
    <n v="0"/>
    <s v="חדש"/>
    <n v="20"/>
    <n v="0"/>
    <n v="0"/>
    <n v="0"/>
    <n v="0"/>
    <n v="0"/>
    <n v="0"/>
    <n v="35"/>
    <x v="0"/>
    <s v="האגודה קיבלה בעבר ולכן לא זכאית"/>
    <n v="0"/>
    <n v="0"/>
    <n v="22427868.300000004"/>
    <n v="0"/>
  </r>
  <r>
    <s v="לכיש"/>
    <s v="כרמי קטיף"/>
    <s v="מימון אמיר ונגה"/>
    <s v="תיירות"/>
    <s v="יזם אחד"/>
    <n v="400000"/>
    <n v="200000"/>
    <n v="0.5"/>
    <n v="0"/>
    <x v="1"/>
    <n v="6"/>
    <s v="_"/>
    <x v="3"/>
    <n v="8"/>
    <x v="3"/>
    <n v="14"/>
    <n v="0"/>
    <n v="0"/>
    <n v="0"/>
    <n v="0"/>
    <s v="חדש"/>
    <n v="20"/>
    <m/>
    <m/>
    <m/>
    <m/>
    <m/>
    <n v="0"/>
    <n v="35"/>
    <x v="0"/>
    <s v="לא פתחה עסק אין מסמכי עוסק עמידה בתנאי סף, לא זכאי"/>
    <n v="0"/>
    <n v="0"/>
    <n v="22427868.300000004"/>
    <n v="0"/>
  </r>
  <r>
    <s v="לכיש"/>
    <s v="כרמי קטיף"/>
    <s v="אנסבכר אלעזר וצורית"/>
    <s v="תיירות"/>
    <s v="יזם אחד"/>
    <n v="955000"/>
    <n v="200000"/>
    <n v="0.20942408376963351"/>
    <n v="0"/>
    <x v="1"/>
    <n v="6"/>
    <s v="_"/>
    <x v="3"/>
    <n v="8"/>
    <x v="3"/>
    <n v="14"/>
    <n v="0"/>
    <n v="0"/>
    <n v="0"/>
    <n v="0"/>
    <s v="חדש"/>
    <n v="20"/>
    <m/>
    <m/>
    <m/>
    <m/>
    <m/>
    <n v="0"/>
    <n v="35"/>
    <x v="0"/>
    <s v="לא פתחה עסק אין מסמכי עוסק עמידה בתנאי סף, לא זכאי"/>
    <n v="0"/>
    <n v="0"/>
    <n v="22427868.300000004"/>
    <n v="0"/>
  </r>
  <r>
    <s v="שומרון"/>
    <s v="סלעית"/>
    <s v="חן רון"/>
    <s v="גידול אננס"/>
    <s v="יזם אחד"/>
    <n v="400000"/>
    <n v="200000"/>
    <n v="0.5"/>
    <m/>
    <x v="2"/>
    <n v="5"/>
    <n v="9"/>
    <x v="5"/>
    <n v="12"/>
    <x v="5"/>
    <n v="12"/>
    <n v="0"/>
    <n v="0"/>
    <n v="106"/>
    <n v="12"/>
    <s v="אחר"/>
    <n v="5"/>
    <n v="0"/>
    <n v="0"/>
    <n v="0"/>
    <n v="0"/>
    <n v="0"/>
    <n v="0"/>
    <n v="33.75"/>
    <x v="0"/>
    <s v="לא קיים נספח ותכנית עסקית_x000a_לא זכאי - לא העוברה תכנית עסקית"/>
    <n v="0"/>
    <n v="0"/>
    <n v="22427868.300000004"/>
    <n v="0"/>
  </r>
  <r>
    <s v="רמת נגב"/>
    <s v="רביבים"/>
    <s v="אוסדון בני"/>
    <s v="תיירות"/>
    <s v="אגודה"/>
    <n v="2520000"/>
    <n v="500000"/>
    <n v="0.1984126984126984"/>
    <n v="0"/>
    <x v="1"/>
    <n v="6"/>
    <n v="4"/>
    <x v="4"/>
    <n v="14"/>
    <x v="1"/>
    <n v="18"/>
    <n v="0"/>
    <n v="0"/>
    <n v="0"/>
    <n v="0"/>
    <s v="אחר"/>
    <n v="5"/>
    <m/>
    <m/>
    <m/>
    <m/>
    <m/>
    <n v="0"/>
    <n v="32.25"/>
    <x v="0"/>
    <s v="קיבוץ רביבים קיבל בעבר ביסוס משקי מלא"/>
    <n v="0"/>
    <n v="0"/>
    <n v="22427868.300000004"/>
    <n v="0"/>
  </r>
  <r>
    <s v="חוף אשקלון"/>
    <s v="נתיב העשרה"/>
    <s v="נתיב העשרה"/>
    <s v="תיירות"/>
    <s v="אגודה"/>
    <n v="2871428"/>
    <n v="500000"/>
    <n v="0.17412938788644536"/>
    <n v="0"/>
    <x v="1"/>
    <n v="7"/>
    <n v="9"/>
    <x v="6"/>
    <n v="4"/>
    <x v="5"/>
    <n v="12"/>
    <n v="0"/>
    <n v="0"/>
    <n v="0"/>
    <n v="0"/>
    <s v="צמוד"/>
    <n v="20"/>
    <m/>
    <m/>
    <m/>
    <m/>
    <m/>
    <n v="0"/>
    <n v="30"/>
    <x v="0"/>
    <s v="מהות: מכלול תיירותי לברתי ממוגן בנתיב העשרה לקבלת קבוצות תיירות פנים ותיירות נכנסת המגיעים לעוטף עזה. מיזם חדש. לא הוגשה תכנית עסקית ולכן לא זכאי"/>
    <n v="0"/>
    <n v="0"/>
    <n v="22427868.300000004"/>
    <n v="0"/>
  </r>
  <r>
    <s v="אשכול"/>
    <s v="פרי גן"/>
    <s v="פריגן- מיכאל חג'בי"/>
    <s v="שירותים"/>
    <s v="אגודה"/>
    <n v="170000"/>
    <n v="150000"/>
    <n v="0.88235294117647056"/>
    <n v="0"/>
    <x v="1"/>
    <n v="6"/>
    <n v="7"/>
    <x v="3"/>
    <n v="8"/>
    <x v="2"/>
    <n v="16"/>
    <n v="0"/>
    <n v="0"/>
    <n v="0"/>
    <n v="0"/>
    <s v="סמוך"/>
    <n v="10"/>
    <m/>
    <m/>
    <m/>
    <m/>
    <m/>
    <n v="0"/>
    <n v="29.5"/>
    <x v="0"/>
    <s v="לא הוגשה תכנית עסקית ולכן לא זכאי"/>
    <n v="0"/>
    <n v="0"/>
    <n v="22427868.300000004"/>
    <n v="0"/>
  </r>
  <r>
    <s v="הערבה התיכונה"/>
    <s v="חצבה"/>
    <s v="ניב אורי ואתי"/>
    <s v="תעשיה"/>
    <s v="יזם אחד"/>
    <n v="400000"/>
    <n v="200000"/>
    <n v="0.5"/>
    <n v="0"/>
    <x v="1"/>
    <n v="7"/>
    <n v="8"/>
    <x v="6"/>
    <n v="4"/>
    <x v="1"/>
    <n v="18"/>
    <n v="0"/>
    <n v="0"/>
    <n v="0"/>
    <n v="0"/>
    <s v="סמוך"/>
    <n v="10"/>
    <m/>
    <m/>
    <m/>
    <m/>
    <m/>
    <n v="0"/>
    <n v="28.5"/>
    <x v="0"/>
    <s v="לא מתבצעת השקעה בהרחבת העסק ולכן לא זכאי"/>
    <n v="0"/>
    <n v="0"/>
    <n v="22427868.300000004"/>
    <n v="0"/>
  </r>
  <r>
    <s v="הערבה התיכונה"/>
    <s v="פארן"/>
    <s v="פריש זהר"/>
    <s v="חקלאות"/>
    <s v="יזם אחד"/>
    <n v="750540"/>
    <n v="200000"/>
    <n v="0.26647480480720548"/>
    <n v="0"/>
    <x v="1"/>
    <n v="7"/>
    <n v="8"/>
    <x v="6"/>
    <n v="4"/>
    <x v="1"/>
    <n v="18"/>
    <n v="0"/>
    <n v="0"/>
    <n v="0"/>
    <n v="0"/>
    <s v="סמוך"/>
    <n v="10"/>
    <m/>
    <m/>
    <m/>
    <m/>
    <m/>
    <n v="0"/>
    <n v="28.5"/>
    <x v="0"/>
    <s v="לא מתבצעת השקעה בהרחבה של העסק ולכן נדחה"/>
    <n v="0"/>
    <n v="0"/>
    <n v="22427868.300000004"/>
    <n v="0"/>
  </r>
  <r>
    <s v="הערבה התיכונה"/>
    <s v="חצבה"/>
    <s v="בן שמחון קובי"/>
    <s v="חקלאות"/>
    <s v="יזם אחד"/>
    <n v="639340"/>
    <n v="150000"/>
    <n v="0.23461694872837613"/>
    <n v="0"/>
    <x v="1"/>
    <n v="7"/>
    <n v="8"/>
    <x v="6"/>
    <n v="4"/>
    <x v="1"/>
    <n v="18"/>
    <n v="0"/>
    <n v="0"/>
    <n v="0"/>
    <n v="0"/>
    <s v="סמוך"/>
    <n v="10"/>
    <m/>
    <m/>
    <m/>
    <m/>
    <m/>
    <n v="0"/>
    <n v="28.5"/>
    <x v="0"/>
    <s v="לא מתבצעת השקעה בהרחבת העסק ולכן לא זכאי"/>
    <n v="0"/>
    <n v="0"/>
    <n v="22427868.300000004"/>
    <n v="0"/>
  </r>
  <r>
    <s v="הערבה התיכונה"/>
    <s v="עין יהב"/>
    <s v="סקר אלעד וטל"/>
    <s v="חקלאות"/>
    <s v="יזם אחד"/>
    <n v="400000"/>
    <n v="200000"/>
    <n v="0.5"/>
    <n v="0"/>
    <x v="1"/>
    <n v="7"/>
    <n v="7"/>
    <x v="6"/>
    <n v="4"/>
    <x v="1"/>
    <n v="18"/>
    <n v="0"/>
    <n v="0"/>
    <n v="0"/>
    <n v="0"/>
    <s v="סמוך"/>
    <n v="10"/>
    <m/>
    <m/>
    <m/>
    <m/>
    <m/>
    <n v="0"/>
    <n v="28.5"/>
    <x v="0"/>
    <s v="לא מתבצעת השקעה בהרחבת העסק ולכן לא זכאי"/>
    <n v="0"/>
    <n v="0"/>
    <n v="22427868.300000004"/>
    <n v="0"/>
  </r>
  <r>
    <s v="הערבה התיכונה"/>
    <s v="צופר"/>
    <s v="איתני יריב ושחר"/>
    <s v="תיירות"/>
    <s v="יזם אחד"/>
    <n v="743141"/>
    <n v="200000"/>
    <n v="0.26912793130778684"/>
    <n v="0"/>
    <x v="1"/>
    <n v="7"/>
    <n v="8"/>
    <x v="6"/>
    <n v="4"/>
    <x v="1"/>
    <n v="18"/>
    <n v="0"/>
    <n v="0"/>
    <n v="0"/>
    <n v="0"/>
    <s v="סמוך"/>
    <n v="10"/>
    <m/>
    <m/>
    <m/>
    <m/>
    <m/>
    <n v="0"/>
    <n v="28.5"/>
    <x v="0"/>
    <s v="הבקשה נדחתה ע&quot;י החטיבה - לא הוגשה תכנית עסקית"/>
    <n v="0"/>
    <n v="0"/>
    <n v="22427868.300000004"/>
    <n v="0"/>
  </r>
  <r>
    <s v="הערבה התיכונה"/>
    <s v="פארן"/>
    <s v="לוריא בני"/>
    <s v="חקלאות"/>
    <s v="יזם אחד"/>
    <n v="430000"/>
    <n v="200000"/>
    <n v="0.46511627906976744"/>
    <n v="0"/>
    <x v="1"/>
    <n v="7"/>
    <n v="8"/>
    <x v="6"/>
    <n v="4"/>
    <x v="1"/>
    <n v="18"/>
    <m/>
    <n v="0"/>
    <m/>
    <n v="0"/>
    <s v="סמוך"/>
    <n v="10"/>
    <m/>
    <m/>
    <m/>
    <m/>
    <m/>
    <n v="0"/>
    <n v="28.5"/>
    <x v="0"/>
    <s v="ביקש רק הון חוזר ועל כן הבקשה נפסלה בגין העדר השקעה"/>
    <m/>
    <m/>
    <n v="22427868.300000004"/>
    <n v="0"/>
  </r>
  <r>
    <s v="בני שמעון"/>
    <s v="כרמים"/>
    <s v="רביד שאול"/>
    <s v="תיירות"/>
    <s v="יזם אחד"/>
    <n v="8800000"/>
    <n v="500000"/>
    <n v="5.6818181818181816E-2"/>
    <n v="0"/>
    <x v="1"/>
    <n v="7"/>
    <n v="7"/>
    <x v="6"/>
    <n v="4"/>
    <x v="2"/>
    <n v="16"/>
    <n v="0"/>
    <n v="0"/>
    <n v="0"/>
    <n v="0"/>
    <s v="אחר"/>
    <n v="5"/>
    <n v="0"/>
    <n v="0"/>
    <n v="0"/>
    <n v="0"/>
    <n v="0"/>
    <n v="0"/>
    <n v="22.75"/>
    <x v="0"/>
    <s v="האגודה קיבלה בעבר ולכן לא זכאית"/>
    <n v="0"/>
    <n v="0"/>
    <n v="22427868.300000004"/>
    <n v="0"/>
  </r>
  <r>
    <s v="שער הנגב"/>
    <s v="דורות"/>
    <s v="קיבוץ דורות"/>
    <s v="תיירות"/>
    <s v="אגודה"/>
    <n v="500000"/>
    <n v="250000"/>
    <n v="0.5"/>
    <n v="0"/>
    <x v="1"/>
    <n v="7"/>
    <n v="7"/>
    <x v="6"/>
    <n v="4"/>
    <x v="3"/>
    <n v="14"/>
    <n v="0"/>
    <n v="0"/>
    <n v="0"/>
    <n v="0"/>
    <s v="אחר"/>
    <n v="5"/>
    <n v="0"/>
    <n v="0"/>
    <n v="0"/>
    <n v="0"/>
    <n v="0"/>
    <n v="0"/>
    <n v="20.75"/>
    <x v="0"/>
    <s v="האגודה קיבלה בעבר ולכן לא זכאית"/>
    <n v="0"/>
    <n v="0"/>
    <n v="22427868.300000004"/>
    <n v="0"/>
  </r>
  <r>
    <s v="חוף אשקלון"/>
    <s v="מו&quot;פ קטיף"/>
    <s v="פרופ' אבי לוי"/>
    <s v="תעשיה"/>
    <s v="יזם אחד"/>
    <n v="250000"/>
    <n v="200000"/>
    <n v="0.8"/>
    <n v="0"/>
    <x v="1"/>
    <n v="7"/>
    <e v="#N/A"/>
    <x v="0"/>
    <e v="#N/A"/>
    <x v="5"/>
    <n v="12"/>
    <n v="0"/>
    <n v="0"/>
    <n v="0"/>
    <n v="0"/>
    <e v="#N/A"/>
    <e v="#N/A"/>
    <m/>
    <m/>
    <m/>
    <m/>
    <m/>
    <n v="0"/>
    <n v="0"/>
    <x v="0"/>
    <s v="גוף לא זכאי"/>
    <n v="0"/>
    <n v="0"/>
    <n v="22427868.300000004"/>
    <n v="0"/>
  </r>
  <r>
    <s v="ערד"/>
    <s v="כפר הנוקדים"/>
    <s v="רודד יהורם"/>
    <s v="תיירות"/>
    <s v="יזם אחד"/>
    <n v="493262"/>
    <n v="200000"/>
    <n v="0.40546403331292497"/>
    <n v="135556"/>
    <x v="0"/>
    <e v="#N/A"/>
    <s v="_"/>
    <x v="0"/>
    <e v="#N/A"/>
    <x v="0"/>
    <e v="#N/A"/>
    <n v="10"/>
    <n v="20"/>
    <n v="2"/>
    <n v="20"/>
    <s v="אחר"/>
    <n v="5"/>
    <n v="10"/>
    <n v="10"/>
    <n v="2"/>
    <n v="10"/>
    <n v="10"/>
    <n v="42"/>
    <n v="0"/>
    <x v="0"/>
    <s v="כפר הנוקדים ממוקם בדרך למצדה (אתר מוכר); בניית בקתות לתיירות - הרחבת עסק ותיק; אושרו רק רכיבי השקעה ברורים_x000a_הבקשה נפסלה כיוון שכפר נוקדים שייך לערד"/>
    <n v="0"/>
    <n v="0"/>
    <n v="22427868.300000004"/>
    <n v="0"/>
  </r>
  <r>
    <s v="חוף אשקלון"/>
    <s v="אגודת זמרת הארץ"/>
    <s v="מיכאל חג'בי"/>
    <s v="שירותים"/>
    <s v="יזם אחד"/>
    <n v="493000"/>
    <n v="443000"/>
    <n v="0.89858012170385393"/>
    <n v="0"/>
    <x v="1"/>
    <n v="7"/>
    <e v="#N/A"/>
    <x v="0"/>
    <e v="#N/A"/>
    <x v="5"/>
    <n v="12"/>
    <n v="0"/>
    <n v="0"/>
    <n v="0"/>
    <n v="0"/>
    <e v="#N/A"/>
    <e v="#N/A"/>
    <m/>
    <m/>
    <m/>
    <m/>
    <m/>
    <n v="0"/>
    <n v="0"/>
    <x v="0"/>
    <s v="לא מדובר באגודה של יישוב אלא פרטית. לא זכאי"/>
    <n v="0"/>
    <n v="0"/>
    <n v="22427868.300000004"/>
    <n v="0"/>
  </r>
  <r>
    <s v="גולן"/>
    <s v="מרום גולן"/>
    <s v="אגם אגש&quot;ח"/>
    <s v="חינוך בלתי פורמלי"/>
    <s v="אגודה"/>
    <n v="600000"/>
    <n v="300000"/>
    <n v="0.5"/>
    <m/>
    <x v="3"/>
    <n v="6"/>
    <n v="7"/>
    <x v="3"/>
    <n v="8"/>
    <x v="1"/>
    <n v="18"/>
    <n v="10"/>
    <n v="20"/>
    <n v="240"/>
    <n v="4"/>
    <s v="צמוד"/>
    <n v="20"/>
    <n v="0"/>
    <n v="0"/>
    <n v="0"/>
    <n v="0"/>
    <n v="0"/>
    <n v="0"/>
    <n v="0"/>
    <x v="0"/>
    <s v="מהות: הקמת מרכז חינוכי לילדי מרום גולן וצפון גולן ובנוסף פעילות למבקרים. חידוש פורמט החינוך הבלתי פורמלי למודל חדש. פעילות חינוכית ערכית ואיכותית לשעות אחר הצהריים. המסגרת תכלול חווה חקלאית, משק חי, סדנאות וחללי עבודה רב תכליתיים. פרויקט פנים קיבוצי, אין מדובר במיזם עסקי לצורך כוונות רווח (אלא רק פעילות פנימית)._x000a_לא מומלץ: עקב עניין כלכלי עקרוני - אין מדובר ביזמות."/>
    <n v="0"/>
    <n v="0"/>
    <n v="22427868.30000000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ערכים" updatedVersion="5" minRefreshableVersion="3" useAutoFormatting="1" itemPrintTitles="1" createdVersion="5" indent="0" outline="1" outlineData="1" multipleFieldFilters="0">
  <location ref="A3:H17" firstHeaderRow="1" firstDataRow="2" firstDataCol="1" rowPageCount="1" colPageCount="1"/>
  <pivotFields count="35">
    <pivotField showAll="0"/>
    <pivotField showAll="0"/>
    <pivotField showAll="0"/>
    <pivotField showAll="0"/>
    <pivotField showAll="0"/>
    <pivotField showAll="0"/>
    <pivotField showAll="0"/>
    <pivotField numFmtId="9" showAll="0"/>
    <pivotField showAll="0"/>
    <pivotField axis="axisRow" showAll="0">
      <items count="5">
        <item x="1"/>
        <item x="2"/>
        <item x="3"/>
        <item h="1" x="0"/>
        <item t="default"/>
      </items>
    </pivotField>
    <pivotField showAll="0"/>
    <pivotField showAll="0"/>
    <pivotField axis="axisCol" showAll="0">
      <items count="8">
        <item x="2"/>
        <item x="1"/>
        <item x="4"/>
        <item x="5"/>
        <item x="3"/>
        <item x="6"/>
        <item h="1" x="0"/>
        <item t="default"/>
      </items>
    </pivotField>
    <pivotField showAll="0"/>
    <pivotField axis="axisRow" showAll="0">
      <items count="7">
        <item x="4"/>
        <item x="1"/>
        <item x="2"/>
        <item x="3"/>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Page" multipleItemSelectionAllowed="1" showAll="0">
      <items count="5">
        <item x="1"/>
        <item x="2"/>
        <item x="3"/>
        <item h="1" x="0"/>
        <item t="default"/>
      </items>
    </pivotField>
    <pivotField showAll="0"/>
    <pivotField showAll="0"/>
    <pivotField showAll="0"/>
    <pivotField showAll="0"/>
    <pivotField showAll="0"/>
  </pivotFields>
  <rowFields count="2">
    <field x="9"/>
    <field x="14"/>
  </rowFields>
  <rowItems count="13">
    <i>
      <x/>
    </i>
    <i r="1">
      <x/>
    </i>
    <i r="1">
      <x v="1"/>
    </i>
    <i r="1">
      <x v="2"/>
    </i>
    <i r="1">
      <x v="3"/>
    </i>
    <i>
      <x v="1"/>
    </i>
    <i r="1">
      <x v="2"/>
    </i>
    <i r="1">
      <x v="3"/>
    </i>
    <i r="1">
      <x v="4"/>
    </i>
    <i>
      <x v="2"/>
    </i>
    <i r="1">
      <x v="1"/>
    </i>
    <i r="1">
      <x v="2"/>
    </i>
    <i t="grand">
      <x/>
    </i>
  </rowItems>
  <colFields count="1">
    <field x="12"/>
  </colFields>
  <colItems count="7">
    <i>
      <x/>
    </i>
    <i>
      <x v="1"/>
    </i>
    <i>
      <x v="2"/>
    </i>
    <i>
      <x v="3"/>
    </i>
    <i>
      <x v="4"/>
    </i>
    <i>
      <x v="5"/>
    </i>
    <i t="grand">
      <x/>
    </i>
  </colItems>
  <pageFields count="1">
    <pageField fld="29" hier="-1"/>
  </pageFields>
  <dataFields count="1">
    <dataField name="ממוצע של ניקוד" fld="28" subtotal="average" baseField="9" baseItem="0" numFmtId="171"/>
  </dataFields>
  <formats count="11">
    <format dxfId="32">
      <pivotArea outline="0" collapsedLevelsAreSubtotals="1" fieldPosition="0">
        <references count="1">
          <reference field="12" count="5" selected="0">
            <x v="1"/>
            <x v="2"/>
            <x v="3"/>
            <x v="4"/>
            <x v="5"/>
          </reference>
        </references>
      </pivotArea>
    </format>
    <format dxfId="31">
      <pivotArea grandCol="1" outline="0" collapsedLevelsAreSubtotals="1" fieldPosition="0"/>
    </format>
    <format dxfId="30">
      <pivotArea type="topRight" dataOnly="0" labelOnly="1" outline="0" fieldPosition="0"/>
    </format>
    <format dxfId="29">
      <pivotArea dataOnly="0" labelOnly="1" fieldPosition="0">
        <references count="1">
          <reference field="12" count="5">
            <x v="1"/>
            <x v="2"/>
            <x v="3"/>
            <x v="4"/>
            <x v="5"/>
          </reference>
        </references>
      </pivotArea>
    </format>
    <format dxfId="28">
      <pivotArea dataOnly="0" labelOnly="1" grandCol="1" outline="0" fieldPosition="0"/>
    </format>
    <format dxfId="27">
      <pivotArea outline="0" collapsedLevelsAreSubtotals="1" fieldPosition="0">
        <references count="1">
          <reference field="12" count="5" selected="0">
            <x v="1"/>
            <x v="2"/>
            <x v="3"/>
            <x v="4"/>
            <x v="5"/>
          </reference>
        </references>
      </pivotArea>
    </format>
    <format dxfId="26">
      <pivotArea grandCol="1" outline="0" collapsedLevelsAreSubtotals="1" fieldPosition="0"/>
    </format>
    <format dxfId="25">
      <pivotArea type="topRight" dataOnly="0" labelOnly="1" outline="0" fieldPosition="0"/>
    </format>
    <format dxfId="24">
      <pivotArea dataOnly="0" labelOnly="1" fieldPosition="0">
        <references count="1">
          <reference field="12" count="5">
            <x v="1"/>
            <x v="2"/>
            <x v="3"/>
            <x v="4"/>
            <x v="5"/>
          </reference>
        </references>
      </pivotArea>
    </format>
    <format dxfId="23">
      <pivotArea dataOnly="0" labelOnly="1" grandCol="1" outline="0" fieldPosition="0"/>
    </format>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ערכים" updatedVersion="5" minRefreshableVersion="3" useAutoFormatting="1" rowGrandTotals="0" colGrandTotals="0" itemPrintTitles="1" createdVersion="5" indent="0" compact="0" compactData="0" multipleFieldFilters="0">
  <location ref="A3:G30" firstHeaderRow="0" firstDataRow="1" firstDataCol="3" rowPageCount="1" colPageCount="1"/>
  <pivotFields count="30">
    <pivotField axis="axisRow" compact="0" outline="0" showAll="0">
      <items count="31">
        <item sd="0" x="14"/>
        <item x="0"/>
        <item sd="0" x="21"/>
        <item sd="0" x="13"/>
        <item sd="0" x="4"/>
        <item sd="0" x="12"/>
        <item sd="0" x="10"/>
        <item sd="0" x="7"/>
        <item sd="0" x="8"/>
        <item sd="0" x="6"/>
        <item sd="0" x="27"/>
        <item x="1"/>
        <item sd="0" x="16"/>
        <item sd="0" x="24"/>
        <item sd="0" x="5"/>
        <item sd="0" x="18"/>
        <item sd="0" x="19"/>
        <item sd="0" x="11"/>
        <item sd="0" x="17"/>
        <item sd="0" x="26"/>
        <item sd="0" x="25"/>
        <item sd="0" x="20"/>
        <item sd="0" x="23"/>
        <item sd="0" x="3"/>
        <item x="29"/>
        <item sd="0" x="2"/>
        <item sd="0" x="15"/>
        <item sd="0" x="9"/>
        <item sd="0" x="28"/>
        <item sd="0" x="22"/>
        <item t="default"/>
      </items>
    </pivotField>
    <pivotField axis="axisRow" compact="0" outline="0" showAll="0">
      <items count="125">
        <item x="20"/>
        <item x="51"/>
        <item x="122"/>
        <item x="91"/>
        <item x="85"/>
        <item x="101"/>
        <item x="63"/>
        <item x="89"/>
        <item x="106"/>
        <item x="27"/>
        <item x="31"/>
        <item x="37"/>
        <item x="114"/>
        <item x="2"/>
        <item x="33"/>
        <item x="88"/>
        <item x="5"/>
        <item x="104"/>
        <item x="82"/>
        <item x="22"/>
        <item x="16"/>
        <item x="49"/>
        <item x="19"/>
        <item x="48"/>
        <item x="61"/>
        <item x="93"/>
        <item x="7"/>
        <item x="43"/>
        <item x="120"/>
        <item x="28"/>
        <item x="64"/>
        <item x="65"/>
        <item x="76"/>
        <item x="50"/>
        <item x="96"/>
        <item x="32"/>
        <item x="108"/>
        <item x="80"/>
        <item x="71"/>
        <item x="92"/>
        <item x="59"/>
        <item x="58"/>
        <item x="1"/>
        <item x="42"/>
        <item x="94"/>
        <item x="55"/>
        <item x="53"/>
        <item x="111"/>
        <item x="74"/>
        <item x="123"/>
        <item x="110"/>
        <item x="56"/>
        <item x="36"/>
        <item x="10"/>
        <item x="105"/>
        <item x="115"/>
        <item x="119"/>
        <item x="6"/>
        <item x="103"/>
        <item x="4"/>
        <item x="121"/>
        <item x="113"/>
        <item x="99"/>
        <item x="23"/>
        <item x="52"/>
        <item x="98"/>
        <item x="83"/>
        <item x="11"/>
        <item x="14"/>
        <item x="45"/>
        <item x="15"/>
        <item x="13"/>
        <item x="67"/>
        <item x="0"/>
        <item x="100"/>
        <item x="57"/>
        <item x="3"/>
        <item x="66"/>
        <item x="77"/>
        <item x="30"/>
        <item x="102"/>
        <item x="38"/>
        <item x="35"/>
        <item x="17"/>
        <item x="18"/>
        <item x="118"/>
        <item x="116"/>
        <item x="47"/>
        <item x="54"/>
        <item x="41"/>
        <item x="24"/>
        <item x="60"/>
        <item x="72"/>
        <item x="75"/>
        <item x="40"/>
        <item x="112"/>
        <item x="79"/>
        <item x="25"/>
        <item x="62"/>
        <item x="78"/>
        <item x="8"/>
        <item x="39"/>
        <item x="29"/>
        <item x="46"/>
        <item x="68"/>
        <item x="117"/>
        <item x="73"/>
        <item x="44"/>
        <item x="34"/>
        <item x="69"/>
        <item x="95"/>
        <item x="12"/>
        <item x="86"/>
        <item x="87"/>
        <item x="109"/>
        <item x="97"/>
        <item x="21"/>
        <item x="70"/>
        <item x="9"/>
        <item x="107"/>
        <item x="81"/>
        <item x="84"/>
        <item x="26"/>
        <item x="90"/>
        <item t="default"/>
      </items>
    </pivotField>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axis="axisRow" compact="0" outline="0" showAll="0">
      <items count="5">
        <item x="1"/>
        <item x="3"/>
        <item x="2"/>
        <item h="1" x="0"/>
        <item t="default"/>
      </items>
    </pivotField>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89">
        <item h="1" x="187"/>
        <item h="1" x="186"/>
        <item h="1" x="185"/>
        <item h="1" x="184"/>
        <item h="1" x="183"/>
        <item h="1" x="182"/>
        <item h="1" x="181"/>
        <item h="1" x="180"/>
        <item h="1" x="179"/>
        <item h="1" x="178"/>
        <item h="1" x="177"/>
        <item h="1" x="176"/>
        <item h="1" x="175"/>
        <item h="1" x="174"/>
        <item h="1" x="173"/>
        <item h="1" x="172"/>
        <item h="1" x="171"/>
        <item h="1" x="170"/>
        <item h="1" x="169"/>
        <item h="1" x="168"/>
        <item h="1" x="167"/>
        <item h="1" x="166"/>
        <item h="1" x="165"/>
        <item h="1" x="164"/>
        <item h="1" x="163"/>
        <item h="1" x="162"/>
        <item h="1" x="161"/>
        <item h="1"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h="1" x="0"/>
        <item t="default"/>
      </items>
    </pivotField>
    <pivotField compact="0" outline="0" showAll="0"/>
  </pivotFields>
  <rowFields count="3">
    <field x="9"/>
    <field x="0"/>
    <field x="1"/>
  </rowFields>
  <rowItems count="27">
    <i>
      <x/>
      <x/>
    </i>
    <i r="1">
      <x v="2"/>
    </i>
    <i r="1">
      <x v="7"/>
    </i>
    <i r="1">
      <x v="8"/>
    </i>
    <i r="1">
      <x v="9"/>
    </i>
    <i r="1">
      <x v="12"/>
    </i>
    <i r="1">
      <x v="25"/>
    </i>
    <i r="1">
      <x v="26"/>
    </i>
    <i r="1">
      <x v="29"/>
    </i>
    <i t="default">
      <x/>
    </i>
    <i>
      <x v="1"/>
      <x v="3"/>
    </i>
    <i r="1">
      <x v="5"/>
    </i>
    <i r="1">
      <x v="6"/>
    </i>
    <i r="1">
      <x v="13"/>
    </i>
    <i r="1">
      <x v="15"/>
    </i>
    <i r="1">
      <x v="17"/>
    </i>
    <i r="1">
      <x v="18"/>
    </i>
    <i r="1">
      <x v="20"/>
    </i>
    <i r="1">
      <x v="21"/>
    </i>
    <i r="1">
      <x v="22"/>
    </i>
    <i t="default">
      <x v="1"/>
    </i>
    <i>
      <x v="2"/>
      <x v="4"/>
    </i>
    <i r="1">
      <x v="14"/>
    </i>
    <i r="1">
      <x v="16"/>
    </i>
    <i r="1">
      <x v="23"/>
    </i>
    <i r="1">
      <x v="27"/>
    </i>
    <i t="default">
      <x v="2"/>
    </i>
  </rowItems>
  <colFields count="1">
    <field x="-2"/>
  </colFields>
  <colItems count="4">
    <i>
      <x/>
    </i>
    <i i="1">
      <x v="1"/>
    </i>
    <i i="2">
      <x v="2"/>
    </i>
    <i i="3">
      <x v="3"/>
    </i>
  </colItems>
  <pageFields count="1">
    <pageField fld="28" hier="-1"/>
  </pageFields>
  <dataFields count="4">
    <dataField name="ממוצע של ניקוד אשכול חברתי-כלכלי" fld="13" subtotal="average" baseField="1" baseItem="92"/>
    <dataField name="ממוצע של ניקוד פריפריאלי" fld="15" subtotal="average" baseField="9" baseItem="0"/>
    <dataField name="ממוצע של ניקוד מיקום המיזם" fld="21" subtotal="average" baseField="9" baseItem="0"/>
    <dataField name="ממוצע של ניקוד גודל הישוב" fld="19" subtotal="average" baseField="9" baseItem="0"/>
  </dataFields>
  <formats count="10">
    <format dxfId="9">
      <pivotArea outline="0" collapsedLevelsAreSubtotals="1" fieldPosition="0"/>
    </format>
    <format dxfId="8">
      <pivotArea outline="0" collapsedLevelsAreSubtotals="1" fieldPosition="0"/>
    </format>
    <format dxfId="7">
      <pivotArea outline="0" collapsedLevelsAreSubtotals="1" fieldPosition="0"/>
    </format>
    <format dxfId="6">
      <pivotArea outline="0" collapsedLevelsAreSubtotals="1" fieldPosition="0"/>
    </format>
    <format dxfId="5">
      <pivotArea outline="0" collapsedLevelsAreSubtotals="1" fieldPosition="0"/>
    </format>
    <format dxfId="4">
      <pivotArea dataOnly="0" labelOnly="1" outline="0" fieldPosition="0">
        <references count="1">
          <reference field="4294967294" count="4">
            <x v="0"/>
            <x v="1"/>
            <x v="2"/>
            <x v="3"/>
          </reference>
        </references>
      </pivotArea>
    </format>
    <format dxfId="3">
      <pivotArea outline="0" collapsedLevelsAreSubtotals="1" fieldPosition="0"/>
    </format>
    <format dxfId="2">
      <pivotArea dataOnly="0" labelOnly="1" outline="0" fieldPosition="0">
        <references count="1">
          <reference field="4294967294" count="4">
            <x v="0"/>
            <x v="1"/>
            <x v="2"/>
            <x v="3"/>
          </reference>
        </references>
      </pivotArea>
    </format>
    <format dxfId="1">
      <pivotArea outline="0" collapsedLevelsAreSubtotals="1" fieldPosition="0"/>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טבלה2" displayName="טבלה2" ref="A53:B1065" totalsRowShown="0" headerRowDxfId="37" dataDxfId="36" tableBorderDxfId="35">
  <autoFilter ref="A53:B1065"/>
  <tableColumns count="2">
    <tableColumn id="1" name="יישוב " dataDxfId="34"/>
    <tableColumn id="2" name="מדד חברתי-כלכלי יישוב" dataDxfId="33"/>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bs.gov.il/hodaot2017n/24_17_341t2.xls"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65"/>
  <sheetViews>
    <sheetView rightToLeft="1" tabSelected="1" topLeftCell="A43" zoomScale="90" zoomScaleNormal="90" workbookViewId="0">
      <selection activeCell="M3" sqref="M3"/>
    </sheetView>
  </sheetViews>
  <sheetFormatPr defaultRowHeight="14.25" x14ac:dyDescent="0.2"/>
  <cols>
    <col min="1" max="1" width="13.75" style="169" customWidth="1"/>
    <col min="2" max="2" width="10.125" customWidth="1"/>
    <col min="4" max="4" width="12.75" bestFit="1" customWidth="1"/>
    <col min="5" max="5" width="9" customWidth="1"/>
    <col min="9" max="13" width="8.75" customWidth="1"/>
    <col min="14" max="14" width="14" customWidth="1"/>
    <col min="15" max="17" width="8.75" customWidth="1"/>
    <col min="18" max="18" width="7.625" customWidth="1"/>
    <col min="20" max="21" width="0" hidden="1" customWidth="1"/>
    <col min="23" max="29" width="0" hidden="1" customWidth="1"/>
  </cols>
  <sheetData>
    <row r="1" spans="1:34" ht="35.25" x14ac:dyDescent="0.2">
      <c r="B1" s="1" t="s">
        <v>0</v>
      </c>
      <c r="C1" s="2"/>
      <c r="D1" s="2"/>
      <c r="E1" s="2"/>
      <c r="F1" s="2"/>
      <c r="G1" s="3"/>
      <c r="H1" s="4" t="s">
        <v>1</v>
      </c>
      <c r="I1" s="5"/>
      <c r="J1" s="6"/>
      <c r="K1" s="7" t="s">
        <v>2</v>
      </c>
      <c r="L1" s="8"/>
      <c r="M1" s="9"/>
      <c r="N1" s="10" t="s">
        <v>3</v>
      </c>
      <c r="O1" s="11"/>
      <c r="P1" s="11"/>
      <c r="Q1" s="11"/>
      <c r="R1" s="12"/>
      <c r="S1" s="13" t="s">
        <v>4</v>
      </c>
      <c r="T1" s="14" t="s">
        <v>5</v>
      </c>
      <c r="U1" s="15"/>
      <c r="V1" s="16" t="s">
        <v>6</v>
      </c>
      <c r="W1" s="17"/>
      <c r="X1" s="17"/>
      <c r="Y1" s="17"/>
      <c r="Z1" s="17"/>
      <c r="AA1" s="17"/>
      <c r="AB1" s="17"/>
      <c r="AC1" s="17"/>
      <c r="AD1" s="18"/>
      <c r="AE1" s="71"/>
      <c r="AF1" s="71"/>
      <c r="AG1" s="71"/>
      <c r="AH1" s="71"/>
    </row>
    <row r="2" spans="1:34" ht="24" x14ac:dyDescent="0.2">
      <c r="A2" s="170" t="s">
        <v>7</v>
      </c>
      <c r="B2" s="19"/>
      <c r="C2" s="19"/>
      <c r="D2" s="19"/>
      <c r="E2" s="20">
        <v>2015</v>
      </c>
      <c r="F2" s="19"/>
      <c r="G2" s="21"/>
      <c r="H2" s="22">
        <v>2013</v>
      </c>
      <c r="I2" s="22">
        <v>2013</v>
      </c>
      <c r="J2" s="22">
        <v>2013</v>
      </c>
      <c r="K2" s="23">
        <v>2006</v>
      </c>
      <c r="L2" s="23">
        <v>2006</v>
      </c>
      <c r="M2" s="23">
        <v>2015</v>
      </c>
      <c r="N2" s="24">
        <v>2015</v>
      </c>
      <c r="O2" s="24">
        <v>2015</v>
      </c>
      <c r="P2" s="24">
        <v>2015</v>
      </c>
      <c r="Q2" s="24">
        <v>2015</v>
      </c>
      <c r="R2" s="24">
        <v>2015</v>
      </c>
      <c r="S2" s="25">
        <v>2013</v>
      </c>
      <c r="T2" s="26"/>
      <c r="U2" s="26"/>
      <c r="V2" s="27"/>
      <c r="W2" s="27"/>
      <c r="X2" s="27"/>
      <c r="Y2" s="27"/>
      <c r="Z2" s="27"/>
      <c r="AA2" s="27"/>
      <c r="AB2" s="27"/>
      <c r="AC2" s="27"/>
      <c r="AD2" s="27"/>
      <c r="AE2" s="71"/>
      <c r="AF2" s="71"/>
      <c r="AG2" s="71"/>
      <c r="AH2" s="71"/>
    </row>
    <row r="3" spans="1:34" ht="57.75" customHeight="1" x14ac:dyDescent="0.2">
      <c r="A3" s="28" t="s">
        <v>9</v>
      </c>
      <c r="B3" s="29" t="s">
        <v>10</v>
      </c>
      <c r="C3" s="30" t="s">
        <v>11</v>
      </c>
      <c r="D3" s="30" t="s">
        <v>12</v>
      </c>
      <c r="E3" s="31" t="s">
        <v>13</v>
      </c>
      <c r="F3" s="32" t="s">
        <v>14</v>
      </c>
      <c r="G3" s="80" t="s">
        <v>15</v>
      </c>
      <c r="H3" s="33" t="s">
        <v>16</v>
      </c>
      <c r="I3" s="33" t="s">
        <v>17</v>
      </c>
      <c r="J3" s="34" t="s">
        <v>18</v>
      </c>
      <c r="K3" s="34" t="s">
        <v>19</v>
      </c>
      <c r="L3" s="34" t="s">
        <v>20</v>
      </c>
      <c r="M3" s="76" t="s">
        <v>21</v>
      </c>
      <c r="N3" s="36" t="s">
        <v>22</v>
      </c>
      <c r="O3" s="35" t="s">
        <v>23</v>
      </c>
      <c r="P3" s="35" t="s">
        <v>24</v>
      </c>
      <c r="Q3" s="35" t="s">
        <v>25</v>
      </c>
      <c r="R3" s="37" t="s">
        <v>26</v>
      </c>
      <c r="S3" s="38" t="s">
        <v>27</v>
      </c>
      <c r="T3" s="38" t="s">
        <v>28</v>
      </c>
      <c r="U3" s="39" t="s">
        <v>29</v>
      </c>
      <c r="V3" s="39" t="s">
        <v>30</v>
      </c>
      <c r="W3" s="39" t="s">
        <v>31</v>
      </c>
      <c r="X3" s="39" t="s">
        <v>32</v>
      </c>
      <c r="Y3" s="39" t="s">
        <v>33</v>
      </c>
      <c r="Z3" s="39" t="s">
        <v>34</v>
      </c>
      <c r="AA3" s="39" t="s">
        <v>35</v>
      </c>
      <c r="AB3" s="39" t="s">
        <v>36</v>
      </c>
      <c r="AC3" s="39" t="s">
        <v>37</v>
      </c>
      <c r="AD3" s="71"/>
      <c r="AE3" s="71"/>
      <c r="AF3" s="71"/>
      <c r="AG3" s="71"/>
      <c r="AH3" s="71"/>
    </row>
    <row r="4" spans="1:34" x14ac:dyDescent="0.2">
      <c r="A4" s="171" t="s">
        <v>38</v>
      </c>
      <c r="B4" s="49" t="s">
        <v>39</v>
      </c>
      <c r="C4" s="49" t="s">
        <v>40</v>
      </c>
      <c r="D4" s="49" t="s">
        <v>41</v>
      </c>
      <c r="E4" s="50">
        <v>3.85</v>
      </c>
      <c r="F4" s="51">
        <v>7.6</v>
      </c>
      <c r="G4" s="49">
        <v>2</v>
      </c>
      <c r="H4" s="49">
        <v>-1.341</v>
      </c>
      <c r="I4" s="49">
        <v>16</v>
      </c>
      <c r="J4" s="52"/>
      <c r="K4" s="52"/>
      <c r="L4" s="53"/>
      <c r="M4" s="54">
        <v>3</v>
      </c>
      <c r="N4" s="55">
        <v>-0.41099999999999998</v>
      </c>
      <c r="O4" s="49">
        <v>74</v>
      </c>
      <c r="P4" s="49">
        <v>79</v>
      </c>
      <c r="Q4" s="49">
        <v>71</v>
      </c>
      <c r="R4" s="56">
        <v>3.76</v>
      </c>
      <c r="S4" s="51">
        <v>9.8000000000000007</v>
      </c>
      <c r="T4" s="51">
        <v>7.5</v>
      </c>
      <c r="U4" s="57">
        <v>4</v>
      </c>
      <c r="V4" s="47" t="s">
        <v>42</v>
      </c>
      <c r="W4" s="47" t="s">
        <v>42</v>
      </c>
      <c r="X4" s="47" t="s">
        <v>42</v>
      </c>
      <c r="Y4" s="47" t="s">
        <v>42</v>
      </c>
      <c r="Z4" s="47" t="s">
        <v>42</v>
      </c>
      <c r="AA4" s="47" t="s">
        <v>42</v>
      </c>
      <c r="AB4" s="47" t="s">
        <v>42</v>
      </c>
      <c r="AC4" s="52">
        <v>3</v>
      </c>
      <c r="AD4" s="71"/>
      <c r="AE4" s="71"/>
      <c r="AF4" s="71"/>
      <c r="AG4" s="71"/>
      <c r="AH4" s="71"/>
    </row>
    <row r="5" spans="1:34" x14ac:dyDescent="0.2">
      <c r="A5" s="171" t="s">
        <v>43</v>
      </c>
      <c r="B5" s="48" t="s">
        <v>44</v>
      </c>
      <c r="C5" s="48" t="s">
        <v>45</v>
      </c>
      <c r="D5" s="49" t="s">
        <v>41</v>
      </c>
      <c r="E5" s="50">
        <v>38.61</v>
      </c>
      <c r="F5" s="51">
        <v>9.5</v>
      </c>
      <c r="G5" s="49">
        <v>1</v>
      </c>
      <c r="H5" s="49">
        <v>-1.9019999999999999</v>
      </c>
      <c r="I5" s="49">
        <v>8</v>
      </c>
      <c r="J5" s="52"/>
      <c r="K5" s="52"/>
      <c r="L5" s="53"/>
      <c r="M5" s="54">
        <v>3</v>
      </c>
      <c r="N5" s="55">
        <v>-0.60699999999999998</v>
      </c>
      <c r="O5" s="49">
        <v>48</v>
      </c>
      <c r="P5" s="49">
        <v>42</v>
      </c>
      <c r="Q5" s="49">
        <v>78</v>
      </c>
      <c r="R5" s="56">
        <v>38.6</v>
      </c>
      <c r="S5" s="51">
        <v>24</v>
      </c>
      <c r="T5" s="51">
        <v>17.600000000000001</v>
      </c>
      <c r="U5" s="57">
        <v>7</v>
      </c>
      <c r="V5" s="47" t="s">
        <v>42</v>
      </c>
      <c r="W5" s="47" t="s">
        <v>42</v>
      </c>
      <c r="X5" s="47" t="s">
        <v>42</v>
      </c>
      <c r="Y5" s="47" t="s">
        <v>42</v>
      </c>
      <c r="Z5" s="47" t="s">
        <v>42</v>
      </c>
      <c r="AA5" s="47" t="s">
        <v>42</v>
      </c>
      <c r="AB5" s="47" t="s">
        <v>42</v>
      </c>
      <c r="AC5" s="52">
        <v>5</v>
      </c>
      <c r="AD5" s="71"/>
      <c r="AE5" s="71"/>
      <c r="AF5" s="71"/>
      <c r="AG5" s="71"/>
      <c r="AH5" s="71"/>
    </row>
    <row r="6" spans="1:34" x14ac:dyDescent="0.2">
      <c r="A6" s="171" t="s">
        <v>46</v>
      </c>
      <c r="B6" s="49" t="s">
        <v>47</v>
      </c>
      <c r="C6" s="49" t="s">
        <v>45</v>
      </c>
      <c r="D6" s="49" t="s">
        <v>41</v>
      </c>
      <c r="E6" s="50">
        <v>733.09</v>
      </c>
      <c r="F6" s="51">
        <v>13.6</v>
      </c>
      <c r="G6" s="49">
        <v>6</v>
      </c>
      <c r="H6" s="49">
        <v>0.42399999999999999</v>
      </c>
      <c r="I6" s="49">
        <v>166</v>
      </c>
      <c r="J6" s="52"/>
      <c r="K6" s="52"/>
      <c r="L6" s="53"/>
      <c r="M6" s="54">
        <v>3</v>
      </c>
      <c r="N6" s="55">
        <v>-0.85199999999999998</v>
      </c>
      <c r="O6" s="49">
        <v>31</v>
      </c>
      <c r="P6" s="49">
        <v>18</v>
      </c>
      <c r="Q6" s="49">
        <v>72</v>
      </c>
      <c r="R6" s="56">
        <v>735.52</v>
      </c>
      <c r="S6" s="51">
        <v>14.4</v>
      </c>
      <c r="T6" s="51">
        <v>13.9</v>
      </c>
      <c r="U6" s="57">
        <v>32</v>
      </c>
      <c r="V6" s="52">
        <v>15</v>
      </c>
      <c r="W6" s="47" t="s">
        <v>42</v>
      </c>
      <c r="X6" s="52">
        <v>14</v>
      </c>
      <c r="Y6" s="47" t="s">
        <v>42</v>
      </c>
      <c r="Z6" s="47" t="s">
        <v>42</v>
      </c>
      <c r="AA6" s="52">
        <v>2</v>
      </c>
      <c r="AB6" s="52">
        <v>1</v>
      </c>
      <c r="AC6" s="47" t="s">
        <v>42</v>
      </c>
      <c r="AD6" s="71"/>
      <c r="AE6" s="71"/>
      <c r="AF6" s="71"/>
      <c r="AG6" s="71"/>
      <c r="AH6" s="71"/>
    </row>
    <row r="7" spans="1:34" x14ac:dyDescent="0.2">
      <c r="A7" s="171" t="s">
        <v>48</v>
      </c>
      <c r="B7" s="49" t="s">
        <v>49</v>
      </c>
      <c r="C7" s="49" t="s">
        <v>45</v>
      </c>
      <c r="D7" s="49" t="s">
        <v>41</v>
      </c>
      <c r="E7" s="50">
        <v>127.61</v>
      </c>
      <c r="F7" s="51">
        <v>22.8</v>
      </c>
      <c r="G7" s="49">
        <v>7</v>
      </c>
      <c r="H7" s="49">
        <v>0.79900000000000004</v>
      </c>
      <c r="I7" s="49">
        <v>198</v>
      </c>
      <c r="J7" s="52"/>
      <c r="K7" s="52"/>
      <c r="L7" s="53"/>
      <c r="M7" s="54">
        <v>5</v>
      </c>
      <c r="N7" s="55">
        <v>0.55900000000000005</v>
      </c>
      <c r="O7" s="49">
        <v>178</v>
      </c>
      <c r="P7" s="49">
        <v>168</v>
      </c>
      <c r="Q7" s="49">
        <v>185</v>
      </c>
      <c r="R7" s="56">
        <v>127.18</v>
      </c>
      <c r="S7" s="51">
        <v>8</v>
      </c>
      <c r="T7" s="51">
        <v>8.1</v>
      </c>
      <c r="U7" s="57">
        <v>23</v>
      </c>
      <c r="V7" s="52">
        <v>18</v>
      </c>
      <c r="W7" s="52">
        <v>1</v>
      </c>
      <c r="X7" s="52">
        <v>1</v>
      </c>
      <c r="Y7" s="52">
        <v>1</v>
      </c>
      <c r="Z7" s="47" t="s">
        <v>42</v>
      </c>
      <c r="AA7" s="47" t="s">
        <v>42</v>
      </c>
      <c r="AB7" s="52">
        <v>2</v>
      </c>
      <c r="AC7" s="47" t="s">
        <v>42</v>
      </c>
      <c r="AD7" s="71"/>
      <c r="AE7" s="71"/>
      <c r="AF7" s="71"/>
      <c r="AG7" s="71"/>
      <c r="AH7" s="71"/>
    </row>
    <row r="8" spans="1:34" x14ac:dyDescent="0.2">
      <c r="A8" s="171" t="s">
        <v>50</v>
      </c>
      <c r="B8" s="49" t="s">
        <v>51</v>
      </c>
      <c r="C8" s="49" t="s">
        <v>40</v>
      </c>
      <c r="D8" s="49" t="s">
        <v>41</v>
      </c>
      <c r="E8" s="50">
        <v>9</v>
      </c>
      <c r="F8" s="51">
        <v>7.5</v>
      </c>
      <c r="G8" s="49">
        <v>2</v>
      </c>
      <c r="H8" s="49">
        <v>-0.94499999999999995</v>
      </c>
      <c r="I8" s="49">
        <v>50</v>
      </c>
      <c r="J8" s="52"/>
      <c r="K8" s="52"/>
      <c r="L8" s="53"/>
      <c r="M8" s="54">
        <v>4</v>
      </c>
      <c r="N8" s="55">
        <v>-0.32300000000000001</v>
      </c>
      <c r="O8" s="49">
        <v>84</v>
      </c>
      <c r="P8" s="49">
        <v>74</v>
      </c>
      <c r="Q8" s="49">
        <v>111</v>
      </c>
      <c r="R8" s="56">
        <v>8.92</v>
      </c>
      <c r="S8" s="51">
        <v>8.5</v>
      </c>
      <c r="T8" s="51">
        <v>11</v>
      </c>
      <c r="U8" s="57">
        <v>4</v>
      </c>
      <c r="V8" s="47" t="s">
        <v>42</v>
      </c>
      <c r="W8" s="47" t="s">
        <v>42</v>
      </c>
      <c r="X8" s="47" t="s">
        <v>42</v>
      </c>
      <c r="Y8" s="47" t="s">
        <v>42</v>
      </c>
      <c r="Z8" s="47" t="s">
        <v>42</v>
      </c>
      <c r="AA8" s="47" t="s">
        <v>42</v>
      </c>
      <c r="AB8" s="47" t="s">
        <v>42</v>
      </c>
      <c r="AC8" s="52">
        <v>2</v>
      </c>
      <c r="AD8" s="71"/>
      <c r="AE8" s="71"/>
      <c r="AF8" s="71"/>
      <c r="AG8" s="71"/>
      <c r="AH8" s="71"/>
    </row>
    <row r="9" spans="1:34" x14ac:dyDescent="0.2">
      <c r="A9" s="171" t="s">
        <v>52</v>
      </c>
      <c r="B9" s="49" t="s">
        <v>53</v>
      </c>
      <c r="C9" s="49" t="s">
        <v>45</v>
      </c>
      <c r="D9" s="49" t="s">
        <v>41</v>
      </c>
      <c r="E9" s="50">
        <v>392.5</v>
      </c>
      <c r="F9" s="51">
        <v>9.5</v>
      </c>
      <c r="G9" s="49">
        <v>7</v>
      </c>
      <c r="H9" s="49">
        <v>0.73299999999999998</v>
      </c>
      <c r="I9" s="49">
        <v>193</v>
      </c>
      <c r="J9" s="52"/>
      <c r="K9" s="52"/>
      <c r="L9" s="53"/>
      <c r="M9" s="54">
        <v>3</v>
      </c>
      <c r="N9" s="55">
        <v>-0.42799999999999999</v>
      </c>
      <c r="O9" s="49">
        <v>72</v>
      </c>
      <c r="P9" s="49">
        <v>55</v>
      </c>
      <c r="Q9" s="49">
        <v>122</v>
      </c>
      <c r="R9" s="56">
        <v>394.12</v>
      </c>
      <c r="S9" s="51">
        <v>18.100000000000001</v>
      </c>
      <c r="T9" s="51">
        <v>16.399999999999999</v>
      </c>
      <c r="U9" s="57">
        <v>13</v>
      </c>
      <c r="V9" s="52">
        <v>4</v>
      </c>
      <c r="W9" s="47" t="s">
        <v>42</v>
      </c>
      <c r="X9" s="52">
        <v>8</v>
      </c>
      <c r="Y9" s="47" t="s">
        <v>42</v>
      </c>
      <c r="Z9" s="47" t="s">
        <v>42</v>
      </c>
      <c r="AA9" s="52">
        <v>1</v>
      </c>
      <c r="AB9" s="47" t="s">
        <v>42</v>
      </c>
      <c r="AC9" s="47" t="s">
        <v>42</v>
      </c>
      <c r="AD9" s="71"/>
      <c r="AE9" s="71"/>
      <c r="AF9" s="71"/>
      <c r="AG9" s="71"/>
      <c r="AH9" s="71"/>
    </row>
    <row r="10" spans="1:34" x14ac:dyDescent="0.2">
      <c r="A10" s="171" t="s">
        <v>54</v>
      </c>
      <c r="B10" s="49" t="s">
        <v>55</v>
      </c>
      <c r="C10" s="48" t="s">
        <v>40</v>
      </c>
      <c r="D10" s="49" t="s">
        <v>41</v>
      </c>
      <c r="E10" s="50">
        <v>1088.8900000000001</v>
      </c>
      <c r="F10" s="51">
        <v>16.5</v>
      </c>
      <c r="G10" s="49">
        <v>6</v>
      </c>
      <c r="H10" s="49">
        <v>0.30299999999999999</v>
      </c>
      <c r="I10" s="49">
        <v>158</v>
      </c>
      <c r="J10" s="52"/>
      <c r="K10" s="52"/>
      <c r="L10" s="53"/>
      <c r="M10" s="54">
        <v>2</v>
      </c>
      <c r="N10" s="55">
        <v>-1.238</v>
      </c>
      <c r="O10" s="49">
        <v>13</v>
      </c>
      <c r="P10" s="49">
        <v>13</v>
      </c>
      <c r="Q10" s="49">
        <v>14</v>
      </c>
      <c r="R10" s="56">
        <v>1090.22</v>
      </c>
      <c r="S10" s="51">
        <v>27.2</v>
      </c>
      <c r="T10" s="51">
        <v>26.5</v>
      </c>
      <c r="U10" s="57">
        <v>31</v>
      </c>
      <c r="V10" s="52">
        <v>14</v>
      </c>
      <c r="W10" s="52">
        <v>5</v>
      </c>
      <c r="X10" s="52">
        <v>8</v>
      </c>
      <c r="Y10" s="47" t="s">
        <v>42</v>
      </c>
      <c r="Z10" s="47" t="s">
        <v>42</v>
      </c>
      <c r="AA10" s="52">
        <v>4</v>
      </c>
      <c r="AB10" s="47" t="s">
        <v>42</v>
      </c>
      <c r="AC10" s="47" t="s">
        <v>42</v>
      </c>
      <c r="AD10" s="71"/>
      <c r="AE10" s="71"/>
      <c r="AF10" s="71"/>
      <c r="AG10" s="71"/>
      <c r="AH10" s="71"/>
    </row>
    <row r="11" spans="1:34" x14ac:dyDescent="0.2">
      <c r="A11" s="171" t="s">
        <v>56</v>
      </c>
      <c r="B11" s="48" t="s">
        <v>57</v>
      </c>
      <c r="C11" s="48" t="s">
        <v>58</v>
      </c>
      <c r="D11" s="49" t="s">
        <v>41</v>
      </c>
      <c r="E11" s="40" t="s">
        <v>59</v>
      </c>
      <c r="F11" s="51">
        <v>22.9</v>
      </c>
      <c r="G11" s="49">
        <v>5</v>
      </c>
      <c r="H11" s="49">
        <v>-3.1E-2</v>
      </c>
      <c r="I11" s="49">
        <v>128</v>
      </c>
      <c r="J11" s="52"/>
      <c r="K11" s="52"/>
      <c r="L11" s="53"/>
      <c r="M11" s="54">
        <v>4</v>
      </c>
      <c r="N11" s="55">
        <v>-7.3999999999999996E-2</v>
      </c>
      <c r="O11" s="49">
        <v>114</v>
      </c>
      <c r="P11" s="49">
        <v>94</v>
      </c>
      <c r="Q11" s="49">
        <v>137</v>
      </c>
      <c r="R11" s="56" t="s">
        <v>59</v>
      </c>
      <c r="S11" s="51">
        <v>12.1</v>
      </c>
      <c r="T11" s="51">
        <v>11.7</v>
      </c>
      <c r="U11" s="57">
        <v>14</v>
      </c>
      <c r="V11" s="47" t="s">
        <v>42</v>
      </c>
      <c r="W11" s="47" t="s">
        <v>42</v>
      </c>
      <c r="X11" s="52">
        <v>3</v>
      </c>
      <c r="Y11" s="47" t="s">
        <v>42</v>
      </c>
      <c r="Z11" s="47" t="s">
        <v>42</v>
      </c>
      <c r="AA11" s="52">
        <v>6</v>
      </c>
      <c r="AB11" s="47" t="s">
        <v>42</v>
      </c>
      <c r="AC11" s="47" t="s">
        <v>42</v>
      </c>
      <c r="AD11" s="71"/>
      <c r="AE11" s="71"/>
      <c r="AF11" s="71"/>
      <c r="AG11" s="71"/>
      <c r="AH11" s="71"/>
    </row>
    <row r="12" spans="1:34" x14ac:dyDescent="0.2">
      <c r="A12" s="171" t="s">
        <v>60</v>
      </c>
      <c r="B12" s="49" t="s">
        <v>61</v>
      </c>
      <c r="C12" s="49" t="s">
        <v>40</v>
      </c>
      <c r="D12" s="49" t="s">
        <v>41</v>
      </c>
      <c r="E12" s="50">
        <v>251.92</v>
      </c>
      <c r="F12" s="51">
        <v>29.4</v>
      </c>
      <c r="G12" s="49">
        <v>5</v>
      </c>
      <c r="H12" s="49">
        <v>-5.2999999999999999E-2</v>
      </c>
      <c r="I12" s="49">
        <v>126</v>
      </c>
      <c r="J12" s="52"/>
      <c r="K12" s="52"/>
      <c r="L12" s="53"/>
      <c r="M12" s="54">
        <v>3</v>
      </c>
      <c r="N12" s="55">
        <v>-0.41699999999999998</v>
      </c>
      <c r="O12" s="49">
        <v>73</v>
      </c>
      <c r="P12" s="49">
        <v>58</v>
      </c>
      <c r="Q12" s="49">
        <v>114</v>
      </c>
      <c r="R12" s="56">
        <v>252.1</v>
      </c>
      <c r="S12" s="51">
        <v>10.7</v>
      </c>
      <c r="T12" s="51">
        <v>10.6</v>
      </c>
      <c r="U12" s="57">
        <v>32</v>
      </c>
      <c r="V12" s="52">
        <v>13</v>
      </c>
      <c r="W12" s="52">
        <v>1</v>
      </c>
      <c r="X12" s="52">
        <v>8</v>
      </c>
      <c r="Y12" s="47" t="s">
        <v>42</v>
      </c>
      <c r="Z12" s="47" t="s">
        <v>42</v>
      </c>
      <c r="AA12" s="52">
        <v>1</v>
      </c>
      <c r="AB12" s="52">
        <v>3</v>
      </c>
      <c r="AC12" s="52">
        <v>3</v>
      </c>
      <c r="AD12" s="71"/>
      <c r="AE12" s="71"/>
      <c r="AF12" s="71"/>
      <c r="AG12" s="71"/>
      <c r="AH12" s="71"/>
    </row>
    <row r="13" spans="1:34" x14ac:dyDescent="0.2">
      <c r="A13" s="171" t="s">
        <v>62</v>
      </c>
      <c r="B13" s="49" t="s">
        <v>63</v>
      </c>
      <c r="C13" s="49" t="s">
        <v>40</v>
      </c>
      <c r="D13" s="49" t="s">
        <v>41</v>
      </c>
      <c r="E13" s="50">
        <v>296.08999999999997</v>
      </c>
      <c r="F13" s="51">
        <v>17.399999999999999</v>
      </c>
      <c r="G13" s="49">
        <v>6</v>
      </c>
      <c r="H13" s="49">
        <v>0.40699999999999997</v>
      </c>
      <c r="I13" s="49">
        <v>164</v>
      </c>
      <c r="J13" s="52"/>
      <c r="K13" s="52"/>
      <c r="L13" s="53"/>
      <c r="M13" s="54">
        <v>2</v>
      </c>
      <c r="N13" s="55">
        <v>-1.2350000000000001</v>
      </c>
      <c r="O13" s="49">
        <v>14</v>
      </c>
      <c r="P13" s="49">
        <v>17</v>
      </c>
      <c r="Q13" s="49">
        <v>12</v>
      </c>
      <c r="R13" s="56">
        <v>296.56</v>
      </c>
      <c r="S13" s="51">
        <v>18.899999999999999</v>
      </c>
      <c r="T13" s="51">
        <v>16.899999999999999</v>
      </c>
      <c r="U13" s="57">
        <v>29</v>
      </c>
      <c r="V13" s="47" t="s">
        <v>42</v>
      </c>
      <c r="W13" s="47" t="s">
        <v>42</v>
      </c>
      <c r="X13" s="52">
        <v>29</v>
      </c>
      <c r="Y13" s="47" t="s">
        <v>42</v>
      </c>
      <c r="Z13" s="47" t="s">
        <v>42</v>
      </c>
      <c r="AA13" s="47" t="s">
        <v>42</v>
      </c>
      <c r="AB13" s="47" t="s">
        <v>42</v>
      </c>
      <c r="AC13" s="47" t="s">
        <v>42</v>
      </c>
      <c r="AD13" s="71"/>
      <c r="AE13" s="71"/>
      <c r="AF13" s="71"/>
      <c r="AG13" s="71"/>
      <c r="AH13" s="71"/>
    </row>
    <row r="14" spans="1:34" x14ac:dyDescent="0.2">
      <c r="A14" s="171" t="s">
        <v>64</v>
      </c>
      <c r="B14" s="49" t="s">
        <v>65</v>
      </c>
      <c r="C14" s="49" t="s">
        <v>40</v>
      </c>
      <c r="D14" s="49" t="s">
        <v>41</v>
      </c>
      <c r="E14" s="50">
        <v>192.99</v>
      </c>
      <c r="F14" s="51">
        <v>11.9</v>
      </c>
      <c r="G14" s="49">
        <v>6</v>
      </c>
      <c r="H14" s="49">
        <v>0.48399999999999999</v>
      </c>
      <c r="I14" s="49">
        <v>170</v>
      </c>
      <c r="J14" s="52"/>
      <c r="K14" s="52"/>
      <c r="L14" s="53"/>
      <c r="M14" s="54">
        <v>3</v>
      </c>
      <c r="N14" s="55">
        <v>-0.55000000000000004</v>
      </c>
      <c r="O14" s="49">
        <v>55</v>
      </c>
      <c r="P14" s="49">
        <v>59</v>
      </c>
      <c r="Q14" s="49">
        <v>66</v>
      </c>
      <c r="R14" s="56">
        <v>192.99</v>
      </c>
      <c r="S14" s="51">
        <v>13.9</v>
      </c>
      <c r="T14" s="51">
        <v>14.6</v>
      </c>
      <c r="U14" s="57">
        <v>18</v>
      </c>
      <c r="V14" s="52">
        <v>8</v>
      </c>
      <c r="W14" s="52">
        <v>1</v>
      </c>
      <c r="X14" s="52">
        <v>3</v>
      </c>
      <c r="Y14" s="52">
        <v>2</v>
      </c>
      <c r="Z14" s="47" t="s">
        <v>42</v>
      </c>
      <c r="AA14" s="52">
        <v>2</v>
      </c>
      <c r="AB14" s="52">
        <v>1</v>
      </c>
      <c r="AC14" s="47" t="s">
        <v>42</v>
      </c>
      <c r="AD14" s="71"/>
      <c r="AE14" s="71"/>
      <c r="AF14" s="71"/>
      <c r="AG14" s="71"/>
      <c r="AH14" s="71"/>
    </row>
    <row r="15" spans="1:34" x14ac:dyDescent="0.2">
      <c r="A15" s="171" t="s">
        <v>66</v>
      </c>
      <c r="B15" s="49" t="s">
        <v>67</v>
      </c>
      <c r="C15" s="48" t="s">
        <v>45</v>
      </c>
      <c r="D15" s="49" t="s">
        <v>41</v>
      </c>
      <c r="E15" s="50">
        <v>1538.24</v>
      </c>
      <c r="F15" s="51">
        <v>3.2</v>
      </c>
      <c r="G15" s="49">
        <v>7</v>
      </c>
      <c r="H15" s="49">
        <v>0.80300000000000005</v>
      </c>
      <c r="I15" s="49">
        <v>200</v>
      </c>
      <c r="J15" s="52"/>
      <c r="K15" s="52"/>
      <c r="L15" s="53"/>
      <c r="M15" s="54">
        <v>2</v>
      </c>
      <c r="N15" s="55">
        <v>-1.76</v>
      </c>
      <c r="O15" s="49">
        <v>3</v>
      </c>
      <c r="P15" s="49">
        <v>2</v>
      </c>
      <c r="Q15" s="49">
        <v>3</v>
      </c>
      <c r="R15" s="56">
        <v>1512.49</v>
      </c>
      <c r="S15" s="51">
        <v>16.600000000000001</v>
      </c>
      <c r="T15" s="51">
        <v>16.399999999999999</v>
      </c>
      <c r="U15" s="57">
        <v>7</v>
      </c>
      <c r="V15" s="52">
        <v>5</v>
      </c>
      <c r="W15" s="47" t="s">
        <v>42</v>
      </c>
      <c r="X15" s="47" t="s">
        <v>42</v>
      </c>
      <c r="Y15" s="47" t="s">
        <v>42</v>
      </c>
      <c r="Z15" s="47" t="s">
        <v>42</v>
      </c>
      <c r="AA15" s="52">
        <v>1</v>
      </c>
      <c r="AB15" s="52">
        <v>1</v>
      </c>
      <c r="AC15" s="47" t="s">
        <v>42</v>
      </c>
      <c r="AD15" s="71"/>
      <c r="AE15" s="71"/>
      <c r="AF15" s="71"/>
      <c r="AG15" s="71"/>
      <c r="AH15" s="71"/>
    </row>
    <row r="16" spans="1:34" x14ac:dyDescent="0.2">
      <c r="A16" s="171" t="s">
        <v>68</v>
      </c>
      <c r="B16" s="48" t="s">
        <v>69</v>
      </c>
      <c r="C16" s="48" t="s">
        <v>45</v>
      </c>
      <c r="D16" s="49" t="s">
        <v>41</v>
      </c>
      <c r="E16" s="40" t="s">
        <v>59</v>
      </c>
      <c r="F16" s="51">
        <v>7.9</v>
      </c>
      <c r="G16" s="49">
        <v>4</v>
      </c>
      <c r="H16" s="49">
        <v>-0.317</v>
      </c>
      <c r="I16" s="49">
        <v>104</v>
      </c>
      <c r="J16" s="52"/>
      <c r="K16" s="52"/>
      <c r="L16" s="53"/>
      <c r="M16" s="54">
        <v>3</v>
      </c>
      <c r="N16" s="55">
        <v>-0.66300000000000003</v>
      </c>
      <c r="O16" s="49">
        <v>42</v>
      </c>
      <c r="P16" s="49">
        <v>32</v>
      </c>
      <c r="Q16" s="49">
        <v>84</v>
      </c>
      <c r="R16" s="56" t="s">
        <v>59</v>
      </c>
      <c r="S16" s="51">
        <v>21.8</v>
      </c>
      <c r="T16" s="51">
        <v>19.100000000000001</v>
      </c>
      <c r="U16" s="57">
        <v>14</v>
      </c>
      <c r="V16" s="47" t="s">
        <v>42</v>
      </c>
      <c r="W16" s="52">
        <v>4</v>
      </c>
      <c r="X16" s="47" t="s">
        <v>42</v>
      </c>
      <c r="Y16" s="47" t="s">
        <v>42</v>
      </c>
      <c r="Z16" s="47" t="s">
        <v>42</v>
      </c>
      <c r="AA16" s="52">
        <v>10</v>
      </c>
      <c r="AB16" s="47" t="s">
        <v>42</v>
      </c>
      <c r="AC16" s="47" t="s">
        <v>42</v>
      </c>
      <c r="AD16" s="71"/>
      <c r="AE16" s="71"/>
      <c r="AF16" s="71"/>
      <c r="AG16" s="71"/>
      <c r="AH16" s="71"/>
    </row>
    <row r="17" spans="1:33" x14ac:dyDescent="0.2">
      <c r="A17" s="171" t="s">
        <v>70</v>
      </c>
      <c r="B17" s="49" t="s">
        <v>71</v>
      </c>
      <c r="C17" s="49" t="s">
        <v>40</v>
      </c>
      <c r="D17" s="49" t="s">
        <v>41</v>
      </c>
      <c r="E17" s="50">
        <v>61.71</v>
      </c>
      <c r="F17" s="51">
        <v>13.2</v>
      </c>
      <c r="G17" s="49">
        <v>6</v>
      </c>
      <c r="H17" s="49">
        <v>0.20899999999999999</v>
      </c>
      <c r="I17" s="49">
        <v>148</v>
      </c>
      <c r="J17" s="52"/>
      <c r="K17" s="52"/>
      <c r="L17" s="53"/>
      <c r="M17" s="54">
        <v>5</v>
      </c>
      <c r="N17" s="55">
        <v>0.08</v>
      </c>
      <c r="O17" s="49">
        <v>132</v>
      </c>
      <c r="P17" s="49">
        <v>151</v>
      </c>
      <c r="Q17" s="49">
        <v>120</v>
      </c>
      <c r="R17" s="56">
        <v>62.82</v>
      </c>
      <c r="S17" s="51">
        <v>8.1</v>
      </c>
      <c r="T17" s="51">
        <v>9.3000000000000007</v>
      </c>
      <c r="U17" s="57">
        <v>14</v>
      </c>
      <c r="V17" s="52">
        <v>2</v>
      </c>
      <c r="W17" s="47" t="s">
        <v>42</v>
      </c>
      <c r="X17" s="52">
        <v>5</v>
      </c>
      <c r="Y17" s="52">
        <v>2</v>
      </c>
      <c r="Z17" s="47" t="s">
        <v>42</v>
      </c>
      <c r="AA17" s="47" t="s">
        <v>42</v>
      </c>
      <c r="AB17" s="52">
        <v>1</v>
      </c>
      <c r="AC17" s="52">
        <v>2</v>
      </c>
      <c r="AD17" s="71"/>
      <c r="AE17" s="71"/>
      <c r="AF17" s="71"/>
      <c r="AG17" s="71"/>
    </row>
    <row r="18" spans="1:33" x14ac:dyDescent="0.2">
      <c r="A18" s="171" t="s">
        <v>72</v>
      </c>
      <c r="B18" s="49" t="s">
        <v>73</v>
      </c>
      <c r="C18" s="48" t="s">
        <v>45</v>
      </c>
      <c r="D18" s="49" t="s">
        <v>41</v>
      </c>
      <c r="E18" s="50">
        <v>2631.36</v>
      </c>
      <c r="F18" s="51">
        <v>4</v>
      </c>
      <c r="G18" s="49">
        <v>5</v>
      </c>
      <c r="H18" s="49">
        <v>7.1999999999999995E-2</v>
      </c>
      <c r="I18" s="49">
        <v>138</v>
      </c>
      <c r="J18" s="52"/>
      <c r="K18" s="52"/>
      <c r="L18" s="53"/>
      <c r="M18" s="54">
        <v>1</v>
      </c>
      <c r="N18" s="55">
        <v>-2.3980000000000001</v>
      </c>
      <c r="O18" s="49">
        <v>2</v>
      </c>
      <c r="P18" s="49">
        <v>1</v>
      </c>
      <c r="Q18" s="49">
        <v>2</v>
      </c>
      <c r="R18" s="56">
        <v>2649.39</v>
      </c>
      <c r="S18" s="51">
        <v>23.8</v>
      </c>
      <c r="T18" s="51">
        <v>21.5</v>
      </c>
      <c r="U18" s="57">
        <v>12</v>
      </c>
      <c r="V18" s="47" t="s">
        <v>42</v>
      </c>
      <c r="W18" s="47" t="s">
        <v>42</v>
      </c>
      <c r="X18" s="52">
        <v>10</v>
      </c>
      <c r="Y18" s="47" t="s">
        <v>42</v>
      </c>
      <c r="Z18" s="47" t="s">
        <v>42</v>
      </c>
      <c r="AA18" s="52">
        <v>2</v>
      </c>
      <c r="AB18" s="47" t="s">
        <v>42</v>
      </c>
      <c r="AC18" s="47" t="s">
        <v>42</v>
      </c>
      <c r="AD18" s="71"/>
      <c r="AE18" s="71"/>
      <c r="AF18" s="71"/>
      <c r="AG18" s="71"/>
    </row>
    <row r="19" spans="1:33" x14ac:dyDescent="0.2">
      <c r="A19" s="171" t="s">
        <v>74</v>
      </c>
      <c r="B19" s="49" t="s">
        <v>75</v>
      </c>
      <c r="C19" s="49" t="s">
        <v>58</v>
      </c>
      <c r="D19" s="49" t="s">
        <v>41</v>
      </c>
      <c r="E19" s="50">
        <v>34.72</v>
      </c>
      <c r="F19" s="51">
        <v>6.8</v>
      </c>
      <c r="G19" s="49">
        <v>4</v>
      </c>
      <c r="H19" s="49">
        <v>-0.17699999999999999</v>
      </c>
      <c r="I19" s="49">
        <v>114</v>
      </c>
      <c r="J19" s="52"/>
      <c r="K19" s="52"/>
      <c r="L19" s="53"/>
      <c r="M19" s="69">
        <v>6</v>
      </c>
      <c r="N19" s="55">
        <v>0.92700000000000005</v>
      </c>
      <c r="O19" s="49">
        <v>199</v>
      </c>
      <c r="P19" s="49">
        <v>198</v>
      </c>
      <c r="Q19" s="49">
        <v>199</v>
      </c>
      <c r="R19" s="56">
        <v>34.840000000000003</v>
      </c>
      <c r="S19" s="51">
        <v>4.5999999999999996</v>
      </c>
      <c r="T19" s="51">
        <v>4.9000000000000004</v>
      </c>
      <c r="U19" s="57">
        <v>7</v>
      </c>
      <c r="V19" s="52">
        <v>2</v>
      </c>
      <c r="W19" s="52">
        <v>2</v>
      </c>
      <c r="X19" s="52">
        <v>1</v>
      </c>
      <c r="Y19" s="52">
        <v>2</v>
      </c>
      <c r="Z19" s="47" t="s">
        <v>42</v>
      </c>
      <c r="AA19" s="47" t="s">
        <v>42</v>
      </c>
      <c r="AB19" s="47" t="s">
        <v>42</v>
      </c>
      <c r="AC19" s="47" t="s">
        <v>42</v>
      </c>
      <c r="AD19" s="71"/>
      <c r="AE19" s="71"/>
      <c r="AF19" s="71"/>
      <c r="AG19" s="71"/>
    </row>
    <row r="20" spans="1:33" x14ac:dyDescent="0.2">
      <c r="A20" s="171" t="s">
        <v>76</v>
      </c>
      <c r="B20" s="49" t="s">
        <v>77</v>
      </c>
      <c r="C20" s="49" t="s">
        <v>45</v>
      </c>
      <c r="D20" s="49" t="s">
        <v>41</v>
      </c>
      <c r="E20" s="50">
        <v>175.89</v>
      </c>
      <c r="F20" s="51">
        <v>16.600000000000001</v>
      </c>
      <c r="G20" s="49">
        <v>7</v>
      </c>
      <c r="H20" s="49">
        <v>0.56100000000000005</v>
      </c>
      <c r="I20" s="49">
        <v>175</v>
      </c>
      <c r="J20" s="52"/>
      <c r="K20" s="52"/>
      <c r="L20" s="52"/>
      <c r="M20" s="52">
        <v>5</v>
      </c>
      <c r="N20" s="52">
        <v>0.14699999999999999</v>
      </c>
      <c r="O20" s="52">
        <v>139</v>
      </c>
      <c r="P20" s="49">
        <v>110</v>
      </c>
      <c r="Q20" s="49">
        <v>162</v>
      </c>
      <c r="R20" s="56">
        <v>175.31</v>
      </c>
      <c r="S20" s="51">
        <v>8.4</v>
      </c>
      <c r="T20" s="51">
        <v>8.6</v>
      </c>
      <c r="U20" s="57">
        <v>21</v>
      </c>
      <c r="V20" s="52">
        <v>10</v>
      </c>
      <c r="W20" s="52">
        <v>1</v>
      </c>
      <c r="X20" s="52">
        <v>5</v>
      </c>
      <c r="Y20" s="52">
        <v>1</v>
      </c>
      <c r="Z20" s="47" t="s">
        <v>42</v>
      </c>
      <c r="AA20" s="52">
        <v>1</v>
      </c>
      <c r="AB20" s="52">
        <v>3</v>
      </c>
      <c r="AC20" s="47" t="s">
        <v>42</v>
      </c>
      <c r="AD20" s="71"/>
      <c r="AE20" s="71"/>
      <c r="AF20" s="71"/>
      <c r="AG20" s="71"/>
    </row>
    <row r="21" spans="1:33" x14ac:dyDescent="0.2">
      <c r="A21" s="171" t="s">
        <v>78</v>
      </c>
      <c r="B21" s="49" t="s">
        <v>79</v>
      </c>
      <c r="C21" s="49" t="s">
        <v>45</v>
      </c>
      <c r="D21" s="49" t="s">
        <v>41</v>
      </c>
      <c r="E21" s="50">
        <v>199.05</v>
      </c>
      <c r="F21" s="51">
        <v>8.4</v>
      </c>
      <c r="G21" s="49">
        <v>7</v>
      </c>
      <c r="H21" s="49">
        <v>0.91100000000000003</v>
      </c>
      <c r="I21" s="49">
        <v>206</v>
      </c>
      <c r="J21" s="52"/>
      <c r="K21" s="52"/>
      <c r="L21" s="52"/>
      <c r="M21" s="52">
        <v>5</v>
      </c>
      <c r="N21" s="52">
        <v>0.21299999999999999</v>
      </c>
      <c r="O21" s="52">
        <v>152</v>
      </c>
      <c r="P21" s="49">
        <v>124</v>
      </c>
      <c r="Q21" s="49">
        <v>170</v>
      </c>
      <c r="R21" s="56">
        <v>198.97</v>
      </c>
      <c r="S21" s="51">
        <v>14.8</v>
      </c>
      <c r="T21" s="51">
        <v>14.1</v>
      </c>
      <c r="U21" s="57">
        <v>14</v>
      </c>
      <c r="V21" s="52">
        <v>3</v>
      </c>
      <c r="W21" s="47" t="s">
        <v>42</v>
      </c>
      <c r="X21" s="52">
        <v>8</v>
      </c>
      <c r="Y21" s="52">
        <v>1</v>
      </c>
      <c r="Z21" s="47" t="s">
        <v>42</v>
      </c>
      <c r="AA21" s="47" t="s">
        <v>42</v>
      </c>
      <c r="AB21" s="52">
        <v>1</v>
      </c>
      <c r="AC21" s="52">
        <v>1</v>
      </c>
      <c r="AD21" s="71"/>
      <c r="AE21" s="71"/>
      <c r="AF21" s="71"/>
      <c r="AG21" s="71"/>
    </row>
    <row r="22" spans="1:33" s="71" customFormat="1" x14ac:dyDescent="0.2">
      <c r="A22" s="171" t="s">
        <v>1223</v>
      </c>
      <c r="B22" s="49"/>
      <c r="C22" s="49" t="s">
        <v>40</v>
      </c>
      <c r="D22" s="49" t="s">
        <v>41</v>
      </c>
      <c r="E22" s="50"/>
      <c r="F22" s="51"/>
      <c r="G22" s="49"/>
      <c r="H22" s="49"/>
      <c r="I22" s="49"/>
      <c r="J22" s="52"/>
      <c r="K22" s="52"/>
      <c r="L22" s="52"/>
      <c r="M22" s="52">
        <v>2</v>
      </c>
      <c r="N22" s="52"/>
      <c r="O22" s="52"/>
      <c r="P22" s="49"/>
      <c r="Q22" s="49"/>
      <c r="R22" s="56"/>
      <c r="S22" s="51"/>
      <c r="T22" s="51"/>
      <c r="U22" s="57"/>
      <c r="V22" s="52"/>
      <c r="W22" s="47"/>
      <c r="X22" s="52"/>
      <c r="Y22" s="52"/>
      <c r="Z22" s="47"/>
      <c r="AA22" s="47"/>
      <c r="AB22" s="52"/>
      <c r="AC22" s="52"/>
    </row>
    <row r="23" spans="1:33" x14ac:dyDescent="0.2">
      <c r="A23" s="171" t="s">
        <v>80</v>
      </c>
      <c r="B23" s="49" t="s">
        <v>81</v>
      </c>
      <c r="C23" s="48" t="s">
        <v>45</v>
      </c>
      <c r="D23" s="49" t="s">
        <v>41</v>
      </c>
      <c r="E23" s="50">
        <v>378.73</v>
      </c>
      <c r="F23" s="51">
        <v>11</v>
      </c>
      <c r="G23" s="49">
        <v>6</v>
      </c>
      <c r="H23" s="49">
        <v>0.39300000000000002</v>
      </c>
      <c r="I23" s="49">
        <v>163</v>
      </c>
      <c r="J23" s="52"/>
      <c r="K23" s="52"/>
      <c r="L23" s="52"/>
      <c r="M23" s="52">
        <v>4</v>
      </c>
      <c r="N23" s="52">
        <v>-0.126</v>
      </c>
      <c r="O23" s="52">
        <v>107</v>
      </c>
      <c r="P23" s="49">
        <v>77</v>
      </c>
      <c r="Q23" s="49">
        <v>149</v>
      </c>
      <c r="R23" s="56">
        <v>378.6</v>
      </c>
      <c r="S23" s="51">
        <v>15.9</v>
      </c>
      <c r="T23" s="51">
        <v>14.2</v>
      </c>
      <c r="U23" s="57">
        <v>18</v>
      </c>
      <c r="V23" s="52">
        <v>13</v>
      </c>
      <c r="W23" s="52">
        <v>1</v>
      </c>
      <c r="X23" s="47" t="s">
        <v>42</v>
      </c>
      <c r="Y23" s="47" t="s">
        <v>42</v>
      </c>
      <c r="Z23" s="47" t="s">
        <v>42</v>
      </c>
      <c r="AA23" s="52">
        <v>3</v>
      </c>
      <c r="AB23" s="52">
        <v>1</v>
      </c>
      <c r="AC23" s="47" t="s">
        <v>42</v>
      </c>
      <c r="AD23" s="71"/>
      <c r="AE23" s="71"/>
      <c r="AF23" s="71"/>
      <c r="AG23" s="71"/>
    </row>
    <row r="24" spans="1:33" x14ac:dyDescent="0.2">
      <c r="A24" s="171" t="s">
        <v>82</v>
      </c>
      <c r="B24" s="49" t="s">
        <v>83</v>
      </c>
      <c r="C24" s="49" t="s">
        <v>40</v>
      </c>
      <c r="D24" s="49" t="s">
        <v>41</v>
      </c>
      <c r="E24" s="50">
        <v>134.88999999999999</v>
      </c>
      <c r="F24" s="51">
        <v>7.2</v>
      </c>
      <c r="G24" s="49">
        <v>7</v>
      </c>
      <c r="H24" s="49">
        <v>0.80700000000000005</v>
      </c>
      <c r="I24" s="49">
        <v>201</v>
      </c>
      <c r="J24" s="52"/>
      <c r="K24" s="52"/>
      <c r="L24" s="52"/>
      <c r="M24" s="52">
        <v>2</v>
      </c>
      <c r="N24" s="52">
        <v>-1.159</v>
      </c>
      <c r="O24" s="52">
        <v>17</v>
      </c>
      <c r="P24" s="49">
        <v>21</v>
      </c>
      <c r="Q24" s="49">
        <v>15</v>
      </c>
      <c r="R24" s="56">
        <v>134.74</v>
      </c>
      <c r="S24" s="51">
        <v>20.7</v>
      </c>
      <c r="T24" s="51">
        <v>19.5</v>
      </c>
      <c r="U24" s="57">
        <v>13</v>
      </c>
      <c r="V24" s="52">
        <v>11</v>
      </c>
      <c r="W24" s="47" t="s">
        <v>42</v>
      </c>
      <c r="X24" s="47" t="s">
        <v>42</v>
      </c>
      <c r="Y24" s="47" t="s">
        <v>42</v>
      </c>
      <c r="Z24" s="47" t="s">
        <v>42</v>
      </c>
      <c r="AA24" s="52">
        <v>1</v>
      </c>
      <c r="AB24" s="52">
        <v>1</v>
      </c>
      <c r="AC24" s="47" t="s">
        <v>42</v>
      </c>
      <c r="AD24" s="71"/>
      <c r="AE24" s="71"/>
      <c r="AF24" s="71"/>
      <c r="AG24" s="71"/>
    </row>
    <row r="25" spans="1:33" s="71" customFormat="1" x14ac:dyDescent="0.2">
      <c r="A25" s="171" t="s">
        <v>1224</v>
      </c>
      <c r="B25" s="49"/>
      <c r="C25" s="49" t="s">
        <v>40</v>
      </c>
      <c r="D25" s="49" t="s">
        <v>41</v>
      </c>
      <c r="E25" s="50"/>
      <c r="F25" s="51"/>
      <c r="G25" s="49"/>
      <c r="H25" s="49"/>
      <c r="I25" s="49"/>
      <c r="J25" s="52"/>
      <c r="K25" s="52"/>
      <c r="L25" s="52"/>
      <c r="M25" s="52">
        <v>3</v>
      </c>
      <c r="N25" s="52"/>
      <c r="O25" s="52"/>
      <c r="P25" s="49"/>
      <c r="Q25" s="49"/>
      <c r="R25" s="56"/>
      <c r="S25" s="51"/>
      <c r="T25" s="51"/>
      <c r="U25" s="57"/>
      <c r="V25" s="52"/>
      <c r="W25" s="47"/>
      <c r="X25" s="47"/>
      <c r="Y25" s="47"/>
      <c r="Z25" s="47"/>
      <c r="AA25" s="52"/>
      <c r="AB25" s="52"/>
      <c r="AC25" s="47"/>
    </row>
    <row r="26" spans="1:33" x14ac:dyDescent="0.2">
      <c r="A26" s="171" t="s">
        <v>84</v>
      </c>
      <c r="B26" s="49" t="s">
        <v>85</v>
      </c>
      <c r="C26" s="49" t="s">
        <v>40</v>
      </c>
      <c r="D26" s="49" t="s">
        <v>41</v>
      </c>
      <c r="E26" s="50">
        <v>173.26</v>
      </c>
      <c r="F26" s="51">
        <v>11.6</v>
      </c>
      <c r="G26" s="49">
        <v>7</v>
      </c>
      <c r="H26" s="49">
        <v>0.64700000000000002</v>
      </c>
      <c r="I26" s="49">
        <v>186</v>
      </c>
      <c r="J26" s="52"/>
      <c r="K26" s="52"/>
      <c r="L26" s="52"/>
      <c r="M26" s="52">
        <v>4</v>
      </c>
      <c r="N26" s="52">
        <v>-8.2000000000000003E-2</v>
      </c>
      <c r="O26" s="52">
        <v>111</v>
      </c>
      <c r="P26" s="49">
        <v>93</v>
      </c>
      <c r="Q26" s="49">
        <v>136</v>
      </c>
      <c r="R26" s="56">
        <v>173.42</v>
      </c>
      <c r="S26" s="51">
        <v>7.3</v>
      </c>
      <c r="T26" s="51">
        <v>6.9</v>
      </c>
      <c r="U26" s="57">
        <v>13</v>
      </c>
      <c r="V26" s="52">
        <v>3</v>
      </c>
      <c r="W26" s="47" t="s">
        <v>42</v>
      </c>
      <c r="X26" s="52">
        <v>9</v>
      </c>
      <c r="Y26" s="47" t="s">
        <v>42</v>
      </c>
      <c r="Z26" s="47" t="s">
        <v>42</v>
      </c>
      <c r="AA26" s="47" t="s">
        <v>42</v>
      </c>
      <c r="AB26" s="52">
        <v>1</v>
      </c>
      <c r="AC26" s="47" t="s">
        <v>42</v>
      </c>
      <c r="AD26" s="71"/>
      <c r="AE26" s="71"/>
      <c r="AF26" s="71"/>
      <c r="AG26" s="71"/>
    </row>
    <row r="27" spans="1:33" x14ac:dyDescent="0.2">
      <c r="A27" s="171" t="s">
        <v>86</v>
      </c>
      <c r="B27" s="48" t="s">
        <v>87</v>
      </c>
      <c r="C27" s="48" t="s">
        <v>58</v>
      </c>
      <c r="D27" s="49" t="s">
        <v>41</v>
      </c>
      <c r="E27" s="40" t="s">
        <v>59</v>
      </c>
      <c r="F27" s="51">
        <v>1.4</v>
      </c>
      <c r="G27" s="49">
        <v>7</v>
      </c>
      <c r="H27" s="49">
        <v>0.63</v>
      </c>
      <c r="I27" s="49">
        <v>183</v>
      </c>
      <c r="J27" s="52"/>
      <c r="K27" s="52"/>
      <c r="L27" s="52"/>
      <c r="M27" s="52">
        <v>3</v>
      </c>
      <c r="N27" s="52">
        <v>-0.57199999999999995</v>
      </c>
      <c r="O27" s="52">
        <v>52</v>
      </c>
      <c r="P27" s="49">
        <v>36</v>
      </c>
      <c r="Q27" s="49">
        <v>110</v>
      </c>
      <c r="R27" s="56" t="s">
        <v>59</v>
      </c>
      <c r="S27" s="51">
        <v>12.8</v>
      </c>
      <c r="T27" s="51">
        <v>11.9</v>
      </c>
      <c r="U27" s="57">
        <v>6</v>
      </c>
      <c r="V27" s="52">
        <v>1</v>
      </c>
      <c r="W27" s="47" t="s">
        <v>42</v>
      </c>
      <c r="X27" s="52">
        <v>4</v>
      </c>
      <c r="Y27" s="47" t="s">
        <v>42</v>
      </c>
      <c r="Z27" s="47" t="s">
        <v>42</v>
      </c>
      <c r="AA27" s="52">
        <v>1</v>
      </c>
      <c r="AB27" s="47" t="s">
        <v>42</v>
      </c>
      <c r="AC27" s="47" t="s">
        <v>42</v>
      </c>
      <c r="AD27" s="71"/>
      <c r="AE27" s="71"/>
      <c r="AF27" s="71"/>
      <c r="AG27" s="71"/>
    </row>
    <row r="28" spans="1:33" x14ac:dyDescent="0.2">
      <c r="A28" s="171" t="s">
        <v>88</v>
      </c>
      <c r="B28" s="49" t="s">
        <v>89</v>
      </c>
      <c r="C28" s="49" t="s">
        <v>40</v>
      </c>
      <c r="D28" s="49" t="s">
        <v>41</v>
      </c>
      <c r="E28" s="50">
        <v>211.91</v>
      </c>
      <c r="F28" s="51">
        <v>27.8</v>
      </c>
      <c r="G28" s="49">
        <v>6</v>
      </c>
      <c r="H28" s="49">
        <v>0.53800000000000003</v>
      </c>
      <c r="I28" s="49">
        <v>174</v>
      </c>
      <c r="J28" s="52"/>
      <c r="K28" s="52"/>
      <c r="L28" s="52"/>
      <c r="M28" s="52">
        <v>3</v>
      </c>
      <c r="N28" s="52">
        <v>-0.46899999999999997</v>
      </c>
      <c r="O28" s="52">
        <v>68</v>
      </c>
      <c r="P28" s="49">
        <v>80</v>
      </c>
      <c r="Q28" s="49">
        <v>55</v>
      </c>
      <c r="R28" s="56">
        <v>212.15</v>
      </c>
      <c r="S28" s="51">
        <v>12.6</v>
      </c>
      <c r="T28" s="51">
        <v>12.5</v>
      </c>
      <c r="U28" s="57">
        <v>32</v>
      </c>
      <c r="V28" s="52">
        <v>7</v>
      </c>
      <c r="W28" s="52">
        <v>2</v>
      </c>
      <c r="X28" s="52">
        <v>18</v>
      </c>
      <c r="Y28" s="47" t="s">
        <v>42</v>
      </c>
      <c r="Z28" s="47" t="s">
        <v>42</v>
      </c>
      <c r="AA28" s="52">
        <v>2</v>
      </c>
      <c r="AB28" s="52">
        <v>1</v>
      </c>
      <c r="AC28" s="52">
        <v>1</v>
      </c>
      <c r="AD28" s="71"/>
      <c r="AE28" s="71"/>
      <c r="AF28" s="71"/>
      <c r="AG28" s="71"/>
    </row>
    <row r="29" spans="1:33" x14ac:dyDescent="0.2">
      <c r="A29" s="171" t="s">
        <v>90</v>
      </c>
      <c r="B29" s="48" t="s">
        <v>91</v>
      </c>
      <c r="C29" s="48" t="s">
        <v>58</v>
      </c>
      <c r="D29" s="49" t="s">
        <v>41</v>
      </c>
      <c r="E29" s="40" t="s">
        <v>59</v>
      </c>
      <c r="F29" s="51">
        <v>63.7</v>
      </c>
      <c r="G29" s="49">
        <v>4</v>
      </c>
      <c r="H29" s="49">
        <v>-0.16900000000000001</v>
      </c>
      <c r="I29" s="49">
        <v>116</v>
      </c>
      <c r="J29" s="53"/>
      <c r="K29" s="52"/>
      <c r="L29" s="52"/>
      <c r="M29" s="52">
        <v>5</v>
      </c>
      <c r="N29" s="52">
        <v>0.192</v>
      </c>
      <c r="O29" s="52">
        <v>147</v>
      </c>
      <c r="P29" s="49">
        <v>130</v>
      </c>
      <c r="Q29" s="49">
        <v>158</v>
      </c>
      <c r="R29" s="56" t="s">
        <v>59</v>
      </c>
      <c r="S29" s="51">
        <v>31.3</v>
      </c>
      <c r="T29" s="51">
        <v>28.2</v>
      </c>
      <c r="U29" s="57">
        <v>27</v>
      </c>
      <c r="V29" s="47" t="s">
        <v>42</v>
      </c>
      <c r="W29" s="52">
        <v>1</v>
      </c>
      <c r="X29" s="47" t="s">
        <v>42</v>
      </c>
      <c r="Y29" s="47" t="s">
        <v>42</v>
      </c>
      <c r="Z29" s="47" t="s">
        <v>42</v>
      </c>
      <c r="AA29" s="52">
        <v>13</v>
      </c>
      <c r="AB29" s="52">
        <v>1</v>
      </c>
      <c r="AC29" s="47" t="s">
        <v>42</v>
      </c>
      <c r="AD29" s="71"/>
      <c r="AE29" s="71"/>
      <c r="AF29" s="71"/>
      <c r="AG29" s="71"/>
    </row>
    <row r="30" spans="1:33" x14ac:dyDescent="0.2">
      <c r="A30" s="171" t="s">
        <v>92</v>
      </c>
      <c r="B30" s="49" t="s">
        <v>93</v>
      </c>
      <c r="C30" s="49" t="s">
        <v>58</v>
      </c>
      <c r="D30" s="49" t="s">
        <v>41</v>
      </c>
      <c r="E30" s="50">
        <v>479.71</v>
      </c>
      <c r="F30" s="51">
        <v>55.1</v>
      </c>
      <c r="G30" s="49">
        <v>7</v>
      </c>
      <c r="H30" s="49">
        <v>0.65</v>
      </c>
      <c r="I30" s="49">
        <v>187</v>
      </c>
      <c r="J30" s="52"/>
      <c r="K30" s="52"/>
      <c r="L30" s="52"/>
      <c r="M30" s="52">
        <v>5</v>
      </c>
      <c r="N30" s="52">
        <v>0.40899999999999997</v>
      </c>
      <c r="O30" s="52">
        <v>167</v>
      </c>
      <c r="P30" s="49">
        <v>159</v>
      </c>
      <c r="Q30" s="49">
        <v>161</v>
      </c>
      <c r="R30" s="56">
        <v>480.42</v>
      </c>
      <c r="S30" s="51">
        <v>15.4</v>
      </c>
      <c r="T30" s="51">
        <v>16</v>
      </c>
      <c r="U30" s="57">
        <v>64</v>
      </c>
      <c r="V30" s="52">
        <v>37</v>
      </c>
      <c r="W30" s="52">
        <v>4</v>
      </c>
      <c r="X30" s="52">
        <v>8</v>
      </c>
      <c r="Y30" s="52">
        <v>6</v>
      </c>
      <c r="Z30" s="52">
        <v>1</v>
      </c>
      <c r="AA30" s="52">
        <v>1</v>
      </c>
      <c r="AB30" s="52">
        <v>4</v>
      </c>
      <c r="AC30" s="52">
        <v>1</v>
      </c>
      <c r="AD30" s="71"/>
      <c r="AE30" s="71"/>
      <c r="AF30" s="71"/>
      <c r="AG30" s="71"/>
    </row>
    <row r="31" spans="1:33" s="71" customFormat="1" x14ac:dyDescent="0.2">
      <c r="A31" s="171" t="s">
        <v>1222</v>
      </c>
      <c r="B31" s="49"/>
      <c r="C31" s="49" t="s">
        <v>40</v>
      </c>
      <c r="D31" s="49" t="s">
        <v>41</v>
      </c>
      <c r="E31" s="50"/>
      <c r="F31" s="51"/>
      <c r="G31" s="49"/>
      <c r="H31" s="49"/>
      <c r="I31" s="49"/>
      <c r="J31" s="52"/>
      <c r="K31" s="52"/>
      <c r="L31" s="53"/>
      <c r="M31" s="54">
        <v>2</v>
      </c>
      <c r="N31" s="55"/>
      <c r="O31" s="49"/>
      <c r="P31" s="49"/>
      <c r="Q31" s="49"/>
      <c r="R31" s="56"/>
      <c r="S31" s="51"/>
      <c r="T31" s="51"/>
      <c r="U31" s="57"/>
      <c r="V31" s="52"/>
      <c r="W31" s="52"/>
      <c r="X31" s="52"/>
      <c r="Y31" s="52"/>
      <c r="Z31" s="52"/>
      <c r="AA31" s="52"/>
      <c r="AB31" s="52"/>
      <c r="AC31" s="52"/>
    </row>
    <row r="32" spans="1:33" x14ac:dyDescent="0.2">
      <c r="A32" s="171" t="s">
        <v>94</v>
      </c>
      <c r="B32" s="49" t="s">
        <v>95</v>
      </c>
      <c r="C32" s="49" t="s">
        <v>40</v>
      </c>
      <c r="D32" s="49" t="s">
        <v>41</v>
      </c>
      <c r="E32" s="50">
        <v>112.1</v>
      </c>
      <c r="F32" s="51">
        <v>19.399999999999999</v>
      </c>
      <c r="G32" s="49">
        <v>6</v>
      </c>
      <c r="H32" s="49">
        <v>0.51200000000000001</v>
      </c>
      <c r="I32" s="49">
        <v>173</v>
      </c>
      <c r="J32" s="52"/>
      <c r="K32" s="52"/>
      <c r="L32" s="53"/>
      <c r="M32" s="54">
        <v>5</v>
      </c>
      <c r="N32" s="55">
        <v>0.29699999999999999</v>
      </c>
      <c r="O32" s="49">
        <v>159</v>
      </c>
      <c r="P32" s="49">
        <v>147</v>
      </c>
      <c r="Q32" s="49">
        <v>167</v>
      </c>
      <c r="R32" s="56">
        <v>112.39</v>
      </c>
      <c r="S32" s="51">
        <v>8</v>
      </c>
      <c r="T32" s="51">
        <v>7.9</v>
      </c>
      <c r="U32" s="57">
        <v>24</v>
      </c>
      <c r="V32" s="52">
        <v>6</v>
      </c>
      <c r="W32" s="52">
        <v>1</v>
      </c>
      <c r="X32" s="52">
        <v>10</v>
      </c>
      <c r="Y32" s="52">
        <v>2</v>
      </c>
      <c r="Z32" s="47" t="s">
        <v>42</v>
      </c>
      <c r="AA32" s="52">
        <v>1</v>
      </c>
      <c r="AB32" s="47" t="s">
        <v>42</v>
      </c>
      <c r="AC32" s="52">
        <v>3</v>
      </c>
      <c r="AD32" s="71"/>
      <c r="AE32" s="71"/>
      <c r="AF32" s="71"/>
      <c r="AG32" s="71"/>
    </row>
    <row r="33" spans="1:33" x14ac:dyDescent="0.2">
      <c r="A33" s="172" t="s">
        <v>96</v>
      </c>
      <c r="B33" s="40" t="s">
        <v>97</v>
      </c>
      <c r="C33" s="40" t="s">
        <v>58</v>
      </c>
      <c r="D33" s="40" t="s">
        <v>98</v>
      </c>
      <c r="E33" s="40" t="s">
        <v>59</v>
      </c>
      <c r="F33" s="41">
        <v>1.2</v>
      </c>
      <c r="G33" s="40">
        <v>5</v>
      </c>
      <c r="H33" s="42">
        <v>-8.6999999999999994E-2</v>
      </c>
      <c r="I33" s="42">
        <v>121</v>
      </c>
      <c r="J33" s="43">
        <v>5</v>
      </c>
      <c r="K33" s="43">
        <v>117</v>
      </c>
      <c r="L33" s="44">
        <v>0.11899999999999999</v>
      </c>
      <c r="M33" s="40">
        <v>4</v>
      </c>
      <c r="N33" s="45">
        <v>-0.371</v>
      </c>
      <c r="O33" s="40">
        <v>78</v>
      </c>
      <c r="P33" s="40">
        <v>41</v>
      </c>
      <c r="Q33" s="40">
        <v>143</v>
      </c>
      <c r="R33" s="46">
        <v>5.6</v>
      </c>
      <c r="S33" s="47" t="s">
        <v>42</v>
      </c>
      <c r="T33" s="47" t="s">
        <v>42</v>
      </c>
      <c r="U33" s="47" t="s">
        <v>42</v>
      </c>
      <c r="V33" s="47" t="s">
        <v>42</v>
      </c>
      <c r="W33" s="47" t="s">
        <v>42</v>
      </c>
      <c r="X33" s="47" t="s">
        <v>42</v>
      </c>
      <c r="Y33" s="47" t="s">
        <v>42</v>
      </c>
      <c r="Z33" s="47" t="s">
        <v>42</v>
      </c>
      <c r="AA33" s="47" t="s">
        <v>42</v>
      </c>
      <c r="AB33" s="47" t="s">
        <v>42</v>
      </c>
      <c r="AC33" s="47" t="s">
        <v>42</v>
      </c>
      <c r="AD33" s="71"/>
      <c r="AE33" s="71"/>
      <c r="AF33" s="71"/>
      <c r="AG33" s="71"/>
    </row>
    <row r="34" spans="1:33" x14ac:dyDescent="0.2">
      <c r="A34" s="171" t="s">
        <v>99</v>
      </c>
      <c r="B34" s="49" t="s">
        <v>100</v>
      </c>
      <c r="C34" s="49" t="s">
        <v>40</v>
      </c>
      <c r="D34" s="49" t="s">
        <v>41</v>
      </c>
      <c r="E34" s="50">
        <v>93.41</v>
      </c>
      <c r="F34" s="51">
        <v>10.3</v>
      </c>
      <c r="G34" s="49">
        <v>7</v>
      </c>
      <c r="H34" s="49">
        <v>0.71399999999999997</v>
      </c>
      <c r="I34" s="49">
        <v>192</v>
      </c>
      <c r="J34" s="52"/>
      <c r="K34" s="52"/>
      <c r="L34" s="53"/>
      <c r="M34" s="54">
        <v>3</v>
      </c>
      <c r="N34" s="55">
        <v>-0.76400000000000001</v>
      </c>
      <c r="O34" s="49">
        <v>35</v>
      </c>
      <c r="P34" s="49">
        <v>46</v>
      </c>
      <c r="Q34" s="49">
        <v>32</v>
      </c>
      <c r="R34" s="56">
        <v>92.95</v>
      </c>
      <c r="S34" s="51">
        <v>16.2</v>
      </c>
      <c r="T34" s="51">
        <v>17.7</v>
      </c>
      <c r="U34" s="57">
        <v>22</v>
      </c>
      <c r="V34" s="52">
        <v>16</v>
      </c>
      <c r="W34" s="47" t="s">
        <v>42</v>
      </c>
      <c r="X34" s="47" t="s">
        <v>42</v>
      </c>
      <c r="Y34" s="47" t="s">
        <v>42</v>
      </c>
      <c r="Z34" s="47" t="s">
        <v>42</v>
      </c>
      <c r="AA34" s="52">
        <v>5</v>
      </c>
      <c r="AB34" s="52">
        <v>1</v>
      </c>
      <c r="AC34" s="47" t="s">
        <v>42</v>
      </c>
      <c r="AD34" s="71"/>
      <c r="AE34" s="71"/>
      <c r="AF34" s="71"/>
      <c r="AG34" s="71"/>
    </row>
    <row r="35" spans="1:33" x14ac:dyDescent="0.2">
      <c r="A35" s="171" t="s">
        <v>101</v>
      </c>
      <c r="B35" s="49" t="s">
        <v>102</v>
      </c>
      <c r="C35" s="49" t="s">
        <v>40</v>
      </c>
      <c r="D35" s="49" t="s">
        <v>41</v>
      </c>
      <c r="E35" s="50">
        <v>178</v>
      </c>
      <c r="F35" s="51">
        <v>15.1</v>
      </c>
      <c r="G35" s="49">
        <v>5</v>
      </c>
      <c r="H35" s="49">
        <v>-7.1999999999999995E-2</v>
      </c>
      <c r="I35" s="49">
        <v>124</v>
      </c>
      <c r="J35" s="52"/>
      <c r="K35" s="52"/>
      <c r="L35" s="53"/>
      <c r="M35" s="54">
        <v>3</v>
      </c>
      <c r="N35" s="55">
        <v>-0.89900000000000002</v>
      </c>
      <c r="O35" s="49">
        <v>30</v>
      </c>
      <c r="P35" s="49">
        <v>35</v>
      </c>
      <c r="Q35" s="49">
        <v>24</v>
      </c>
      <c r="R35" s="56">
        <v>178</v>
      </c>
      <c r="S35" s="51">
        <v>12.6</v>
      </c>
      <c r="T35" s="51">
        <v>11.1</v>
      </c>
      <c r="U35" s="57">
        <v>24</v>
      </c>
      <c r="V35" s="52">
        <v>15</v>
      </c>
      <c r="W35" s="52">
        <v>1</v>
      </c>
      <c r="X35" s="52">
        <v>1</v>
      </c>
      <c r="Y35" s="47" t="s">
        <v>42</v>
      </c>
      <c r="Z35" s="47" t="s">
        <v>42</v>
      </c>
      <c r="AA35" s="52">
        <v>4</v>
      </c>
      <c r="AB35" s="52">
        <v>1</v>
      </c>
      <c r="AC35" s="52">
        <v>2</v>
      </c>
      <c r="AD35" s="71"/>
      <c r="AE35" s="71"/>
      <c r="AF35" s="71"/>
      <c r="AG35" s="71"/>
    </row>
    <row r="36" spans="1:33" x14ac:dyDescent="0.2">
      <c r="A36" s="171" t="s">
        <v>103</v>
      </c>
      <c r="B36" s="49" t="s">
        <v>104</v>
      </c>
      <c r="C36" s="48" t="s">
        <v>45</v>
      </c>
      <c r="D36" s="49" t="s">
        <v>41</v>
      </c>
      <c r="E36" s="50">
        <v>500.52</v>
      </c>
      <c r="F36" s="51">
        <v>13.3</v>
      </c>
      <c r="G36" s="49">
        <v>5</v>
      </c>
      <c r="H36" s="49">
        <v>0.03</v>
      </c>
      <c r="I36" s="49">
        <v>135</v>
      </c>
      <c r="J36" s="52"/>
      <c r="K36" s="52"/>
      <c r="L36" s="53"/>
      <c r="M36" s="54">
        <v>3</v>
      </c>
      <c r="N36" s="55">
        <v>-0.49399999999999999</v>
      </c>
      <c r="O36" s="49">
        <v>62</v>
      </c>
      <c r="P36" s="49">
        <v>45</v>
      </c>
      <c r="Q36" s="49">
        <v>118</v>
      </c>
      <c r="R36" s="56">
        <v>500.97</v>
      </c>
      <c r="S36" s="51">
        <v>12.9</v>
      </c>
      <c r="T36" s="51">
        <v>11.2</v>
      </c>
      <c r="U36" s="57">
        <v>16</v>
      </c>
      <c r="V36" s="52">
        <v>13</v>
      </c>
      <c r="W36" s="47" t="s">
        <v>42</v>
      </c>
      <c r="X36" s="47" t="s">
        <v>42</v>
      </c>
      <c r="Y36" s="52">
        <v>1</v>
      </c>
      <c r="Z36" s="47" t="s">
        <v>42</v>
      </c>
      <c r="AA36" s="47" t="s">
        <v>42</v>
      </c>
      <c r="AB36" s="52">
        <v>1</v>
      </c>
      <c r="AC36" s="47" t="s">
        <v>42</v>
      </c>
      <c r="AD36" s="71"/>
    </row>
    <row r="37" spans="1:33" x14ac:dyDescent="0.2">
      <c r="A37" s="171" t="s">
        <v>105</v>
      </c>
      <c r="B37" s="49" t="s">
        <v>106</v>
      </c>
      <c r="C37" s="49" t="s">
        <v>40</v>
      </c>
      <c r="D37" s="49" t="s">
        <v>41</v>
      </c>
      <c r="E37" s="50">
        <v>164.52</v>
      </c>
      <c r="F37" s="51">
        <v>27.4</v>
      </c>
      <c r="G37" s="49">
        <v>7</v>
      </c>
      <c r="H37" s="49">
        <v>0.70699999999999996</v>
      </c>
      <c r="I37" s="49">
        <v>191</v>
      </c>
      <c r="J37" s="52"/>
      <c r="K37" s="52"/>
      <c r="L37" s="53"/>
      <c r="M37" s="54">
        <v>3</v>
      </c>
      <c r="N37" s="55">
        <v>-0.47299999999999998</v>
      </c>
      <c r="O37" s="49">
        <v>67</v>
      </c>
      <c r="P37" s="49">
        <v>81</v>
      </c>
      <c r="Q37" s="49">
        <v>53</v>
      </c>
      <c r="R37" s="56">
        <v>164.56</v>
      </c>
      <c r="S37" s="51">
        <v>12.3</v>
      </c>
      <c r="T37" s="51">
        <v>11.9</v>
      </c>
      <c r="U37" s="57">
        <v>35</v>
      </c>
      <c r="V37" s="52">
        <v>2</v>
      </c>
      <c r="W37" s="52">
        <v>2</v>
      </c>
      <c r="X37" s="52">
        <v>6</v>
      </c>
      <c r="Y37" s="47" t="s">
        <v>42</v>
      </c>
      <c r="Z37" s="47" t="s">
        <v>42</v>
      </c>
      <c r="AA37" s="52">
        <v>18</v>
      </c>
      <c r="AB37" s="52">
        <v>1</v>
      </c>
      <c r="AC37" s="52">
        <v>5</v>
      </c>
      <c r="AD37" s="71"/>
    </row>
    <row r="38" spans="1:33" x14ac:dyDescent="0.2">
      <c r="A38" s="171" t="s">
        <v>107</v>
      </c>
      <c r="B38" s="48" t="s">
        <v>108</v>
      </c>
      <c r="C38" s="48" t="s">
        <v>45</v>
      </c>
      <c r="D38" s="49" t="s">
        <v>41</v>
      </c>
      <c r="E38" s="50">
        <v>32.75</v>
      </c>
      <c r="F38" s="51">
        <v>8.6</v>
      </c>
      <c r="G38" s="49">
        <v>1</v>
      </c>
      <c r="H38" s="49">
        <v>-2.3439999999999999</v>
      </c>
      <c r="I38" s="49">
        <v>1</v>
      </c>
      <c r="J38" s="52"/>
      <c r="K38" s="52"/>
      <c r="L38" s="53"/>
      <c r="M38" s="54">
        <v>3</v>
      </c>
      <c r="N38" s="55">
        <v>-1.0589999999999999</v>
      </c>
      <c r="O38" s="49">
        <v>19</v>
      </c>
      <c r="P38" s="49">
        <v>14</v>
      </c>
      <c r="Q38" s="49">
        <v>30</v>
      </c>
      <c r="R38" s="56">
        <v>32.700000000000003</v>
      </c>
      <c r="S38" s="51">
        <v>28.8</v>
      </c>
      <c r="T38" s="51">
        <v>35.9</v>
      </c>
      <c r="U38" s="57">
        <v>4</v>
      </c>
      <c r="V38" s="47" t="s">
        <v>42</v>
      </c>
      <c r="W38" s="47" t="s">
        <v>42</v>
      </c>
      <c r="X38" s="47" t="s">
        <v>42</v>
      </c>
      <c r="Y38" s="47" t="s">
        <v>42</v>
      </c>
      <c r="Z38" s="47" t="s">
        <v>42</v>
      </c>
      <c r="AA38" s="47" t="s">
        <v>42</v>
      </c>
      <c r="AB38" s="47" t="s">
        <v>42</v>
      </c>
      <c r="AC38" s="52">
        <v>3</v>
      </c>
      <c r="AD38" s="71"/>
    </row>
    <row r="39" spans="1:33" x14ac:dyDescent="0.2">
      <c r="A39" s="171" t="s">
        <v>109</v>
      </c>
      <c r="B39" s="49" t="s">
        <v>110</v>
      </c>
      <c r="C39" s="49" t="s">
        <v>58</v>
      </c>
      <c r="D39" s="49" t="s">
        <v>41</v>
      </c>
      <c r="E39" s="50">
        <v>28.33</v>
      </c>
      <c r="F39" s="51">
        <v>8.9</v>
      </c>
      <c r="G39" s="49">
        <v>4</v>
      </c>
      <c r="H39" s="49">
        <v>-0.376</v>
      </c>
      <c r="I39" s="49">
        <v>101</v>
      </c>
      <c r="J39" s="52"/>
      <c r="K39" s="52"/>
      <c r="L39" s="53"/>
      <c r="M39" s="69">
        <v>6</v>
      </c>
      <c r="N39" s="55">
        <v>0.65700000000000003</v>
      </c>
      <c r="O39" s="49">
        <v>181</v>
      </c>
      <c r="P39" s="49">
        <v>173</v>
      </c>
      <c r="Q39" s="49">
        <v>188</v>
      </c>
      <c r="R39" s="56">
        <v>28.34</v>
      </c>
      <c r="S39" s="51">
        <v>3.9</v>
      </c>
      <c r="T39" s="51">
        <v>2.5</v>
      </c>
      <c r="U39" s="57">
        <v>7</v>
      </c>
      <c r="V39" s="52">
        <v>3</v>
      </c>
      <c r="W39" s="52">
        <v>1</v>
      </c>
      <c r="X39" s="52">
        <v>1</v>
      </c>
      <c r="Y39" s="47" t="s">
        <v>42</v>
      </c>
      <c r="Z39" s="47" t="s">
        <v>42</v>
      </c>
      <c r="AA39" s="52">
        <v>1</v>
      </c>
      <c r="AB39" s="47" t="s">
        <v>42</v>
      </c>
      <c r="AC39" s="47" t="s">
        <v>42</v>
      </c>
      <c r="AD39" s="71"/>
    </row>
    <row r="40" spans="1:33" x14ac:dyDescent="0.2">
      <c r="A40" s="171" t="s">
        <v>111</v>
      </c>
      <c r="B40" s="49" t="s">
        <v>112</v>
      </c>
      <c r="C40" s="49" t="s">
        <v>40</v>
      </c>
      <c r="D40" s="49" t="s">
        <v>41</v>
      </c>
      <c r="E40" s="50">
        <v>183.3</v>
      </c>
      <c r="F40" s="51">
        <v>13.2</v>
      </c>
      <c r="G40" s="49">
        <v>6</v>
      </c>
      <c r="H40" s="49">
        <v>0.36799999999999999</v>
      </c>
      <c r="I40" s="49">
        <v>161</v>
      </c>
      <c r="J40" s="52"/>
      <c r="K40" s="52"/>
      <c r="L40" s="53"/>
      <c r="M40" s="54">
        <v>3</v>
      </c>
      <c r="N40" s="55">
        <v>-0.79600000000000004</v>
      </c>
      <c r="O40" s="49">
        <v>34</v>
      </c>
      <c r="P40" s="49">
        <v>33</v>
      </c>
      <c r="Q40" s="49">
        <v>45</v>
      </c>
      <c r="R40" s="56">
        <v>183.87</v>
      </c>
      <c r="S40" s="51">
        <v>9</v>
      </c>
      <c r="T40" s="51">
        <v>7.8</v>
      </c>
      <c r="U40" s="57">
        <v>22</v>
      </c>
      <c r="V40" s="52">
        <v>1</v>
      </c>
      <c r="W40" s="47" t="s">
        <v>42</v>
      </c>
      <c r="X40" s="52">
        <v>17</v>
      </c>
      <c r="Y40" s="47" t="s">
        <v>42</v>
      </c>
      <c r="Z40" s="47" t="s">
        <v>42</v>
      </c>
      <c r="AA40" s="47" t="s">
        <v>42</v>
      </c>
      <c r="AB40" s="52">
        <v>4</v>
      </c>
      <c r="AC40" s="47" t="s">
        <v>42</v>
      </c>
      <c r="AD40" s="71"/>
    </row>
    <row r="41" spans="1:33" x14ac:dyDescent="0.2">
      <c r="A41" s="171" t="s">
        <v>113</v>
      </c>
      <c r="B41" s="49" t="s">
        <v>114</v>
      </c>
      <c r="C41" s="49" t="s">
        <v>40</v>
      </c>
      <c r="D41" s="49" t="s">
        <v>41</v>
      </c>
      <c r="E41" s="50">
        <v>249.24</v>
      </c>
      <c r="F41" s="51">
        <v>12.8</v>
      </c>
      <c r="G41" s="49">
        <v>5</v>
      </c>
      <c r="H41" s="49">
        <v>0.17199999999999999</v>
      </c>
      <c r="I41" s="49">
        <v>147</v>
      </c>
      <c r="J41" s="52"/>
      <c r="K41" s="52"/>
      <c r="L41" s="53"/>
      <c r="M41" s="54">
        <v>3</v>
      </c>
      <c r="N41" s="55">
        <v>-0.73699999999999999</v>
      </c>
      <c r="O41" s="49">
        <v>38</v>
      </c>
      <c r="P41" s="49">
        <v>29</v>
      </c>
      <c r="Q41" s="49">
        <v>67</v>
      </c>
      <c r="R41" s="56">
        <v>250.43</v>
      </c>
      <c r="S41" s="51">
        <v>10.3</v>
      </c>
      <c r="T41" s="51">
        <v>10.6</v>
      </c>
      <c r="U41" s="57">
        <v>24</v>
      </c>
      <c r="V41" s="52">
        <v>5</v>
      </c>
      <c r="W41" s="47" t="s">
        <v>42</v>
      </c>
      <c r="X41" s="52">
        <v>16</v>
      </c>
      <c r="Y41" s="52">
        <v>1</v>
      </c>
      <c r="Z41" s="47" t="s">
        <v>42</v>
      </c>
      <c r="AA41" s="52">
        <v>1</v>
      </c>
      <c r="AB41" s="52">
        <v>1</v>
      </c>
      <c r="AC41" s="47" t="s">
        <v>42</v>
      </c>
      <c r="AD41" s="71"/>
    </row>
    <row r="42" spans="1:33" s="71" customFormat="1" x14ac:dyDescent="0.2">
      <c r="A42" s="171" t="s">
        <v>1221</v>
      </c>
      <c r="B42" s="49">
        <v>9</v>
      </c>
      <c r="C42" s="49" t="s">
        <v>40</v>
      </c>
      <c r="D42" s="49" t="s">
        <v>41</v>
      </c>
      <c r="E42" s="50"/>
      <c r="F42" s="51">
        <v>36.299999999999997</v>
      </c>
      <c r="G42" s="49"/>
      <c r="H42" s="49"/>
      <c r="I42" s="49"/>
      <c r="J42" s="52"/>
      <c r="K42" s="52"/>
      <c r="L42" s="53"/>
      <c r="M42" s="54">
        <v>4</v>
      </c>
      <c r="N42" s="55"/>
      <c r="O42" s="49"/>
      <c r="P42" s="49"/>
      <c r="Q42" s="49"/>
      <c r="R42" s="56"/>
      <c r="S42" s="51"/>
      <c r="T42" s="51"/>
      <c r="U42" s="57"/>
      <c r="V42" s="52"/>
      <c r="W42" s="47"/>
      <c r="X42" s="52"/>
      <c r="Y42" s="52"/>
      <c r="Z42" s="47"/>
      <c r="AA42" s="52"/>
      <c r="AB42" s="52"/>
      <c r="AC42" s="47"/>
    </row>
    <row r="43" spans="1:33" x14ac:dyDescent="0.2">
      <c r="A43" s="171" t="s">
        <v>115</v>
      </c>
      <c r="B43" s="48" t="s">
        <v>116</v>
      </c>
      <c r="C43" s="48" t="s">
        <v>58</v>
      </c>
      <c r="D43" s="49" t="s">
        <v>41</v>
      </c>
      <c r="E43" s="40" t="s">
        <v>59</v>
      </c>
      <c r="F43" s="51">
        <v>4.7</v>
      </c>
      <c r="G43" s="49">
        <v>6</v>
      </c>
      <c r="H43" s="49">
        <v>0.35499999999999998</v>
      </c>
      <c r="I43" s="49">
        <v>160</v>
      </c>
      <c r="J43" s="52"/>
      <c r="K43" s="52"/>
      <c r="L43" s="53"/>
      <c r="M43" s="54">
        <v>3</v>
      </c>
      <c r="N43" s="55">
        <v>-0.63200000000000001</v>
      </c>
      <c r="O43" s="49">
        <v>46</v>
      </c>
      <c r="P43" s="49">
        <v>27</v>
      </c>
      <c r="Q43" s="49">
        <v>107</v>
      </c>
      <c r="R43" s="56" t="s">
        <v>59</v>
      </c>
      <c r="S43" s="51">
        <v>20.100000000000001</v>
      </c>
      <c r="T43" s="51">
        <v>22.3</v>
      </c>
      <c r="U43" s="57">
        <v>20</v>
      </c>
      <c r="V43" s="52">
        <v>13</v>
      </c>
      <c r="W43" s="52">
        <v>2</v>
      </c>
      <c r="X43" s="52">
        <v>2</v>
      </c>
      <c r="Y43" s="47" t="s">
        <v>42</v>
      </c>
      <c r="Z43" s="47" t="s">
        <v>42</v>
      </c>
      <c r="AA43" s="52">
        <v>3</v>
      </c>
      <c r="AB43" s="47" t="s">
        <v>42</v>
      </c>
      <c r="AC43" s="47" t="s">
        <v>42</v>
      </c>
      <c r="AD43" s="71"/>
    </row>
    <row r="44" spans="1:33" x14ac:dyDescent="0.2">
      <c r="A44" s="171" t="s">
        <v>117</v>
      </c>
      <c r="B44" s="49" t="s">
        <v>118</v>
      </c>
      <c r="C44" s="48" t="s">
        <v>45</v>
      </c>
      <c r="D44" s="49" t="s">
        <v>41</v>
      </c>
      <c r="E44" s="50">
        <v>4095.83</v>
      </c>
      <c r="F44" s="51">
        <v>7.3</v>
      </c>
      <c r="G44" s="49">
        <v>6</v>
      </c>
      <c r="H44" s="49">
        <v>0.30199999999999999</v>
      </c>
      <c r="I44" s="49">
        <v>157</v>
      </c>
      <c r="J44" s="52"/>
      <c r="K44" s="52"/>
      <c r="L44" s="53"/>
      <c r="M44" s="54">
        <v>2</v>
      </c>
      <c r="N44" s="55">
        <v>-1.2030000000000001</v>
      </c>
      <c r="O44" s="49">
        <v>16</v>
      </c>
      <c r="P44" s="49">
        <v>8</v>
      </c>
      <c r="Q44" s="49">
        <v>20</v>
      </c>
      <c r="R44" s="56">
        <v>4099.24</v>
      </c>
      <c r="S44" s="51">
        <v>23.9</v>
      </c>
      <c r="T44" s="51">
        <v>17.3</v>
      </c>
      <c r="U44" s="57">
        <v>13</v>
      </c>
      <c r="V44" s="52">
        <v>3</v>
      </c>
      <c r="W44" s="47" t="s">
        <v>42</v>
      </c>
      <c r="X44" s="52">
        <v>4</v>
      </c>
      <c r="Y44" s="52">
        <v>1</v>
      </c>
      <c r="Z44" s="47" t="s">
        <v>42</v>
      </c>
      <c r="AA44" s="52">
        <v>4</v>
      </c>
      <c r="AB44" s="52">
        <v>1</v>
      </c>
      <c r="AC44" s="47" t="s">
        <v>42</v>
      </c>
      <c r="AD44" s="71"/>
    </row>
    <row r="45" spans="1:33" x14ac:dyDescent="0.2">
      <c r="A45" s="171" t="s">
        <v>119</v>
      </c>
      <c r="B45" s="49" t="s">
        <v>120</v>
      </c>
      <c r="C45" s="49" t="s">
        <v>45</v>
      </c>
      <c r="D45" s="49" t="s">
        <v>41</v>
      </c>
      <c r="E45" s="50">
        <v>116.57</v>
      </c>
      <c r="F45" s="51">
        <v>9.9</v>
      </c>
      <c r="G45" s="49">
        <v>5</v>
      </c>
      <c r="H45" s="49">
        <v>-7.1999999999999995E-2</v>
      </c>
      <c r="I45" s="49">
        <v>125</v>
      </c>
      <c r="J45" s="52"/>
      <c r="K45" s="52"/>
      <c r="L45" s="53"/>
      <c r="M45" s="54">
        <v>4</v>
      </c>
      <c r="N45" s="55">
        <v>-0.39</v>
      </c>
      <c r="O45" s="49">
        <v>76</v>
      </c>
      <c r="P45" s="49">
        <v>54</v>
      </c>
      <c r="Q45" s="49">
        <v>132</v>
      </c>
      <c r="R45" s="56">
        <v>117.35</v>
      </c>
      <c r="S45" s="51">
        <v>6.3</v>
      </c>
      <c r="T45" s="51">
        <v>5.9</v>
      </c>
      <c r="U45" s="57">
        <v>16</v>
      </c>
      <c r="V45" s="52">
        <v>12</v>
      </c>
      <c r="W45" s="47" t="s">
        <v>42</v>
      </c>
      <c r="X45" s="52">
        <v>2</v>
      </c>
      <c r="Y45" s="47" t="s">
        <v>42</v>
      </c>
      <c r="Z45" s="47" t="s">
        <v>42</v>
      </c>
      <c r="AA45" s="47" t="s">
        <v>42</v>
      </c>
      <c r="AB45" s="52">
        <v>1</v>
      </c>
      <c r="AC45" s="47" t="s">
        <v>42</v>
      </c>
      <c r="AD45" s="71"/>
    </row>
    <row r="46" spans="1:33" x14ac:dyDescent="0.2">
      <c r="A46" s="171" t="s">
        <v>121</v>
      </c>
      <c r="B46" s="48" t="s">
        <v>122</v>
      </c>
      <c r="C46" s="48" t="s">
        <v>58</v>
      </c>
      <c r="D46" s="49" t="s">
        <v>41</v>
      </c>
      <c r="E46" s="40" t="s">
        <v>59</v>
      </c>
      <c r="F46" s="51">
        <v>38.5</v>
      </c>
      <c r="G46" s="49">
        <v>5</v>
      </c>
      <c r="H46" s="49">
        <v>0.112</v>
      </c>
      <c r="I46" s="49">
        <v>141</v>
      </c>
      <c r="J46" s="52"/>
      <c r="K46" s="52"/>
      <c r="L46" s="53"/>
      <c r="M46" s="54">
        <v>5</v>
      </c>
      <c r="N46" s="55">
        <v>0.24199999999999999</v>
      </c>
      <c r="O46" s="49">
        <v>153</v>
      </c>
      <c r="P46" s="49">
        <v>116</v>
      </c>
      <c r="Q46" s="49">
        <v>182</v>
      </c>
      <c r="R46" s="56" t="s">
        <v>59</v>
      </c>
      <c r="S46" s="51">
        <v>30.3</v>
      </c>
      <c r="T46" s="51">
        <v>24.1</v>
      </c>
      <c r="U46" s="57">
        <v>28</v>
      </c>
      <c r="V46" s="52">
        <v>1</v>
      </c>
      <c r="W46" s="52">
        <v>1</v>
      </c>
      <c r="X46" s="47" t="s">
        <v>42</v>
      </c>
      <c r="Y46" s="47" t="s">
        <v>42</v>
      </c>
      <c r="Z46" s="47" t="s">
        <v>42</v>
      </c>
      <c r="AA46" s="52">
        <v>20</v>
      </c>
      <c r="AB46" s="52">
        <v>1</v>
      </c>
      <c r="AC46" s="47" t="s">
        <v>42</v>
      </c>
      <c r="AD46" s="71"/>
    </row>
    <row r="47" spans="1:33" x14ac:dyDescent="0.2">
      <c r="A47" s="171" t="s">
        <v>123</v>
      </c>
      <c r="B47" s="49" t="s">
        <v>124</v>
      </c>
      <c r="C47" s="49" t="s">
        <v>45</v>
      </c>
      <c r="D47" s="49" t="s">
        <v>41</v>
      </c>
      <c r="E47" s="50">
        <v>180.53</v>
      </c>
      <c r="F47" s="51">
        <v>7.5</v>
      </c>
      <c r="G47" s="49">
        <v>7</v>
      </c>
      <c r="H47" s="49">
        <v>0.627</v>
      </c>
      <c r="I47" s="49">
        <v>181</v>
      </c>
      <c r="J47" s="52"/>
      <c r="K47" s="52"/>
      <c r="L47" s="53"/>
      <c r="M47" s="54">
        <v>4</v>
      </c>
      <c r="N47" s="55">
        <v>-0.26800000000000002</v>
      </c>
      <c r="O47" s="49">
        <v>94</v>
      </c>
      <c r="P47" s="49">
        <v>60</v>
      </c>
      <c r="Q47" s="49">
        <v>141</v>
      </c>
      <c r="R47" s="56">
        <v>180.78</v>
      </c>
      <c r="S47" s="51">
        <v>7.4</v>
      </c>
      <c r="T47" s="51">
        <v>7.5</v>
      </c>
      <c r="U47" s="57">
        <v>12</v>
      </c>
      <c r="V47" s="52">
        <v>1</v>
      </c>
      <c r="W47" s="47" t="s">
        <v>42</v>
      </c>
      <c r="X47" s="52">
        <v>10</v>
      </c>
      <c r="Y47" s="52">
        <v>1</v>
      </c>
      <c r="Z47" s="47" t="s">
        <v>42</v>
      </c>
      <c r="AA47" s="47" t="s">
        <v>42</v>
      </c>
      <c r="AB47" s="47" t="s">
        <v>42</v>
      </c>
      <c r="AC47" s="47" t="s">
        <v>42</v>
      </c>
      <c r="AD47" s="71"/>
    </row>
    <row r="48" spans="1:33" x14ac:dyDescent="0.2">
      <c r="A48" s="171" t="s">
        <v>125</v>
      </c>
      <c r="B48" s="49" t="s">
        <v>126</v>
      </c>
      <c r="C48" s="49" t="s">
        <v>45</v>
      </c>
      <c r="D48" s="49" t="s">
        <v>41</v>
      </c>
      <c r="E48" s="50">
        <v>81.78</v>
      </c>
      <c r="F48" s="51">
        <v>10.7</v>
      </c>
      <c r="G48" s="49">
        <v>4</v>
      </c>
      <c r="H48" s="49">
        <v>-0.254</v>
      </c>
      <c r="I48" s="49">
        <v>109</v>
      </c>
      <c r="J48" s="52"/>
      <c r="K48" s="52"/>
      <c r="L48" s="53"/>
      <c r="M48" s="54">
        <v>5</v>
      </c>
      <c r="N48" s="55">
        <v>0.14699999999999999</v>
      </c>
      <c r="O48" s="49">
        <v>140</v>
      </c>
      <c r="P48" s="49">
        <v>112</v>
      </c>
      <c r="Q48" s="49">
        <v>160</v>
      </c>
      <c r="R48" s="56">
        <v>81.86</v>
      </c>
      <c r="S48" s="51">
        <v>12.7</v>
      </c>
      <c r="T48" s="51">
        <v>13.3</v>
      </c>
      <c r="U48" s="57">
        <v>14</v>
      </c>
      <c r="V48" s="52">
        <v>9</v>
      </c>
      <c r="W48" s="52">
        <v>1</v>
      </c>
      <c r="X48" s="52">
        <v>1</v>
      </c>
      <c r="Y48" s="47" t="s">
        <v>42</v>
      </c>
      <c r="Z48" s="47" t="s">
        <v>42</v>
      </c>
      <c r="AA48" s="47" t="s">
        <v>42</v>
      </c>
      <c r="AB48" s="52">
        <v>2</v>
      </c>
      <c r="AC48" s="47" t="s">
        <v>42</v>
      </c>
      <c r="AD48" s="71"/>
    </row>
    <row r="49" spans="1:33" x14ac:dyDescent="0.2">
      <c r="A49" s="171" t="s">
        <v>127</v>
      </c>
      <c r="B49" s="49" t="s">
        <v>128</v>
      </c>
      <c r="C49" s="49" t="s">
        <v>45</v>
      </c>
      <c r="D49" s="49" t="s">
        <v>41</v>
      </c>
      <c r="E49" s="50">
        <v>1570.57</v>
      </c>
      <c r="F49" s="51">
        <v>1.5</v>
      </c>
      <c r="G49" s="49">
        <v>6</v>
      </c>
      <c r="H49" s="49">
        <v>0.42299999999999999</v>
      </c>
      <c r="I49" s="49">
        <v>165</v>
      </c>
      <c r="J49" s="52"/>
      <c r="K49" s="52"/>
      <c r="L49" s="53"/>
      <c r="M49" s="42">
        <v>2</v>
      </c>
      <c r="N49" s="55">
        <v>-1.28</v>
      </c>
      <c r="O49" s="49">
        <v>11</v>
      </c>
      <c r="P49" s="49">
        <v>6</v>
      </c>
      <c r="Q49" s="49">
        <v>17</v>
      </c>
      <c r="R49" s="56">
        <v>1343.07</v>
      </c>
      <c r="S49" s="51">
        <v>29.4</v>
      </c>
      <c r="T49" s="51">
        <v>33.200000000000003</v>
      </c>
      <c r="U49" s="57">
        <v>5</v>
      </c>
      <c r="V49" s="52">
        <v>2</v>
      </c>
      <c r="W49" s="47" t="s">
        <v>42</v>
      </c>
      <c r="X49" s="52">
        <v>2</v>
      </c>
      <c r="Y49" s="47" t="s">
        <v>42</v>
      </c>
      <c r="Z49" s="47" t="s">
        <v>42</v>
      </c>
      <c r="AA49" s="47" t="s">
        <v>42</v>
      </c>
      <c r="AB49" s="52">
        <v>1</v>
      </c>
      <c r="AC49" s="47" t="s">
        <v>42</v>
      </c>
      <c r="AD49" s="71"/>
    </row>
    <row r="50" spans="1:33" x14ac:dyDescent="0.2">
      <c r="A50" s="173"/>
      <c r="B50" s="58"/>
      <c r="C50" s="59"/>
      <c r="D50" s="60"/>
      <c r="E50" s="60"/>
      <c r="F50" s="60"/>
      <c r="G50" s="61"/>
      <c r="H50" s="62"/>
      <c r="I50" s="62"/>
      <c r="J50" s="62"/>
      <c r="K50" s="63"/>
      <c r="L50" s="63"/>
      <c r="M50" s="63"/>
      <c r="N50" s="64"/>
      <c r="O50" s="64"/>
      <c r="P50" s="64"/>
      <c r="Q50" s="64"/>
      <c r="R50" s="64"/>
      <c r="S50" s="65" t="s">
        <v>129</v>
      </c>
      <c r="T50" s="66"/>
      <c r="U50" s="66"/>
      <c r="V50" s="67"/>
      <c r="W50" s="67"/>
      <c r="X50" s="67"/>
      <c r="Y50" s="67"/>
      <c r="Z50" s="67"/>
      <c r="AA50" s="67"/>
      <c r="AB50" s="67"/>
      <c r="AC50" s="67"/>
      <c r="AD50" s="68"/>
    </row>
    <row r="52" spans="1:33" ht="15" thickBot="1" x14ac:dyDescent="0.25"/>
    <row r="53" spans="1:33" ht="24" x14ac:dyDescent="0.25">
      <c r="A53" s="157" t="s">
        <v>130</v>
      </c>
      <c r="B53" s="158" t="s">
        <v>131</v>
      </c>
      <c r="C53" s="154" t="s">
        <v>132</v>
      </c>
      <c r="D53" s="79" t="s">
        <v>133</v>
      </c>
      <c r="E53" s="79" t="s">
        <v>134</v>
      </c>
      <c r="F53" s="77" t="s">
        <v>135</v>
      </c>
      <c r="G53" s="71"/>
      <c r="H53" s="8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2"/>
    </row>
    <row r="54" spans="1:33" x14ac:dyDescent="0.2">
      <c r="A54" s="159" t="s">
        <v>136</v>
      </c>
      <c r="B54" s="160">
        <v>2</v>
      </c>
      <c r="C54" s="155"/>
      <c r="D54" s="75"/>
      <c r="E54" s="75"/>
      <c r="F54" s="75" t="s">
        <v>137</v>
      </c>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2"/>
    </row>
    <row r="55" spans="1:33" x14ac:dyDescent="0.2">
      <c r="A55" s="159" t="s">
        <v>138</v>
      </c>
      <c r="B55" s="160">
        <v>2</v>
      </c>
      <c r="C55" s="155"/>
      <c r="D55" s="75"/>
      <c r="E55" s="75"/>
      <c r="F55" s="75" t="s">
        <v>137</v>
      </c>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2"/>
    </row>
    <row r="56" spans="1:33" x14ac:dyDescent="0.2">
      <c r="A56" s="159" t="s">
        <v>139</v>
      </c>
      <c r="B56" s="160">
        <v>7</v>
      </c>
      <c r="C56" s="155"/>
      <c r="D56" s="75"/>
      <c r="E56" s="75"/>
      <c r="F56" s="75" t="s">
        <v>137</v>
      </c>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2"/>
    </row>
    <row r="57" spans="1:33" x14ac:dyDescent="0.2">
      <c r="A57" s="159" t="s">
        <v>140</v>
      </c>
      <c r="B57" s="160">
        <v>8</v>
      </c>
      <c r="C57" s="155"/>
      <c r="D57" s="75"/>
      <c r="E57" s="75"/>
      <c r="F57" s="75" t="s">
        <v>137</v>
      </c>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2"/>
    </row>
    <row r="58" spans="1:33" x14ac:dyDescent="0.2">
      <c r="A58" s="159" t="s">
        <v>141</v>
      </c>
      <c r="B58" s="160">
        <v>6</v>
      </c>
      <c r="C58" s="155" t="s">
        <v>142</v>
      </c>
      <c r="D58" s="75"/>
      <c r="E58" s="75" t="s">
        <v>142</v>
      </c>
      <c r="F58" s="75" t="s">
        <v>143</v>
      </c>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2"/>
    </row>
    <row r="59" spans="1:33" x14ac:dyDescent="0.2">
      <c r="A59" s="159" t="s">
        <v>144</v>
      </c>
      <c r="B59" s="160">
        <v>8</v>
      </c>
      <c r="C59" s="155"/>
      <c r="D59" s="75"/>
      <c r="E59" s="75"/>
      <c r="F59" s="75" t="s">
        <v>137</v>
      </c>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2"/>
    </row>
    <row r="60" spans="1:33" x14ac:dyDescent="0.2">
      <c r="A60" s="159" t="s">
        <v>145</v>
      </c>
      <c r="B60" s="160">
        <v>9</v>
      </c>
      <c r="C60" s="155"/>
      <c r="D60" s="75"/>
      <c r="E60" s="75"/>
      <c r="F60" s="75" t="s">
        <v>137</v>
      </c>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2"/>
    </row>
    <row r="61" spans="1:33" x14ac:dyDescent="0.2">
      <c r="A61" s="159" t="s">
        <v>146</v>
      </c>
      <c r="B61" s="160">
        <v>6</v>
      </c>
      <c r="C61" s="155"/>
      <c r="D61" s="75"/>
      <c r="E61" s="75"/>
      <c r="F61" s="75" t="s">
        <v>137</v>
      </c>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2"/>
    </row>
    <row r="62" spans="1:33" x14ac:dyDescent="0.2">
      <c r="A62" s="159" t="s">
        <v>147</v>
      </c>
      <c r="B62" s="160">
        <v>7</v>
      </c>
      <c r="C62" s="155"/>
      <c r="D62" s="75"/>
      <c r="E62" s="75"/>
      <c r="F62" s="75" t="s">
        <v>137</v>
      </c>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2"/>
    </row>
    <row r="63" spans="1:33" x14ac:dyDescent="0.2">
      <c r="A63" s="159" t="s">
        <v>148</v>
      </c>
      <c r="B63" s="160">
        <v>8</v>
      </c>
      <c r="C63" s="155" t="s">
        <v>142</v>
      </c>
      <c r="D63" s="75"/>
      <c r="E63" s="75"/>
      <c r="F63" s="75" t="s">
        <v>149</v>
      </c>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2"/>
    </row>
    <row r="64" spans="1:33" x14ac:dyDescent="0.2">
      <c r="A64" s="159" t="s">
        <v>150</v>
      </c>
      <c r="B64" s="160">
        <v>7</v>
      </c>
      <c r="C64" s="155" t="s">
        <v>142</v>
      </c>
      <c r="D64" s="75"/>
      <c r="E64" s="75"/>
      <c r="F64" s="75" t="s">
        <v>149</v>
      </c>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2"/>
    </row>
    <row r="65" spans="1:33" x14ac:dyDescent="0.2">
      <c r="A65" s="159" t="s">
        <v>151</v>
      </c>
      <c r="B65" s="160">
        <v>7</v>
      </c>
      <c r="C65" s="155"/>
      <c r="D65" s="75"/>
      <c r="E65" s="75"/>
      <c r="F65" s="75" t="s">
        <v>137</v>
      </c>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2"/>
    </row>
    <row r="66" spans="1:33" x14ac:dyDescent="0.2">
      <c r="A66" s="159" t="s">
        <v>152</v>
      </c>
      <c r="B66" s="160">
        <v>4</v>
      </c>
      <c r="C66" s="155"/>
      <c r="D66" s="75"/>
      <c r="E66" s="75"/>
      <c r="F66" s="75" t="s">
        <v>137</v>
      </c>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2"/>
    </row>
    <row r="67" spans="1:33" x14ac:dyDescent="0.2">
      <c r="A67" s="159" t="s">
        <v>153</v>
      </c>
      <c r="B67" s="160">
        <v>4</v>
      </c>
      <c r="C67" s="155" t="s">
        <v>142</v>
      </c>
      <c r="D67" s="75"/>
      <c r="E67" s="75"/>
      <c r="F67" s="75" t="s">
        <v>149</v>
      </c>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2"/>
    </row>
    <row r="68" spans="1:33" x14ac:dyDescent="0.2">
      <c r="A68" s="159" t="s">
        <v>154</v>
      </c>
      <c r="B68" s="160">
        <v>4</v>
      </c>
      <c r="C68" s="155"/>
      <c r="D68" s="75" t="s">
        <v>142</v>
      </c>
      <c r="E68" s="75"/>
      <c r="F68" s="75" t="s">
        <v>155</v>
      </c>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2"/>
    </row>
    <row r="69" spans="1:33" x14ac:dyDescent="0.2">
      <c r="A69" s="159" t="s">
        <v>156</v>
      </c>
      <c r="B69" s="160">
        <v>6</v>
      </c>
      <c r="C69" s="155" t="s">
        <v>142</v>
      </c>
      <c r="D69" s="75"/>
      <c r="E69" s="75"/>
      <c r="F69" s="75" t="s">
        <v>149</v>
      </c>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2"/>
    </row>
    <row r="70" spans="1:33" x14ac:dyDescent="0.2">
      <c r="A70" s="159" t="s">
        <v>157</v>
      </c>
      <c r="B70" s="160">
        <v>5</v>
      </c>
      <c r="C70" s="155"/>
      <c r="D70" s="75" t="s">
        <v>142</v>
      </c>
      <c r="E70" s="75"/>
      <c r="F70" s="75" t="s">
        <v>155</v>
      </c>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2"/>
    </row>
    <row r="71" spans="1:33" x14ac:dyDescent="0.2">
      <c r="A71" s="159" t="s">
        <v>158</v>
      </c>
      <c r="B71" s="160">
        <v>5</v>
      </c>
      <c r="C71" s="155"/>
      <c r="D71" s="75"/>
      <c r="E71" s="75"/>
      <c r="F71" s="75" t="s">
        <v>137</v>
      </c>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2"/>
    </row>
    <row r="72" spans="1:33" x14ac:dyDescent="0.2">
      <c r="A72" s="159" t="s">
        <v>159</v>
      </c>
      <c r="B72" s="160">
        <v>8</v>
      </c>
      <c r="C72" s="155" t="s">
        <v>142</v>
      </c>
      <c r="D72" s="75"/>
      <c r="E72" s="75" t="s">
        <v>142</v>
      </c>
      <c r="F72" s="75" t="s">
        <v>143</v>
      </c>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2"/>
    </row>
    <row r="73" spans="1:33" x14ac:dyDescent="0.2">
      <c r="A73" s="159" t="s">
        <v>160</v>
      </c>
      <c r="B73" s="160">
        <v>5</v>
      </c>
      <c r="C73" s="155"/>
      <c r="D73" s="75"/>
      <c r="E73" s="75"/>
      <c r="F73" s="75" t="s">
        <v>137</v>
      </c>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2"/>
    </row>
    <row r="74" spans="1:33" x14ac:dyDescent="0.2">
      <c r="A74" s="159" t="s">
        <v>161</v>
      </c>
      <c r="B74" s="160">
        <v>7</v>
      </c>
      <c r="C74" s="155" t="s">
        <v>142</v>
      </c>
      <c r="D74" s="75" t="s">
        <v>142</v>
      </c>
      <c r="E74" s="75"/>
      <c r="F74" s="75" t="s">
        <v>137</v>
      </c>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2"/>
    </row>
    <row r="75" spans="1:33" x14ac:dyDescent="0.2">
      <c r="A75" s="159" t="s">
        <v>162</v>
      </c>
      <c r="B75" s="160">
        <v>9</v>
      </c>
      <c r="C75" s="155"/>
      <c r="D75" s="75"/>
      <c r="E75" s="75"/>
      <c r="F75" s="75" t="s">
        <v>137</v>
      </c>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2"/>
    </row>
    <row r="76" spans="1:33" x14ac:dyDescent="0.2">
      <c r="A76" s="159" t="s">
        <v>163</v>
      </c>
      <c r="B76" s="160">
        <v>6</v>
      </c>
      <c r="C76" s="155" t="s">
        <v>142</v>
      </c>
      <c r="D76" s="75"/>
      <c r="E76" s="75"/>
      <c r="F76" s="75" t="s">
        <v>149</v>
      </c>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2"/>
    </row>
    <row r="77" spans="1:33" x14ac:dyDescent="0.2">
      <c r="A77" s="159" t="s">
        <v>164</v>
      </c>
      <c r="B77" s="160">
        <v>8</v>
      </c>
      <c r="C77" s="155"/>
      <c r="D77" s="75"/>
      <c r="E77" s="75"/>
      <c r="F77" s="75" t="s">
        <v>137</v>
      </c>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2"/>
    </row>
    <row r="78" spans="1:33" x14ac:dyDescent="0.2">
      <c r="A78" s="159" t="s">
        <v>165</v>
      </c>
      <c r="B78" s="160">
        <v>4</v>
      </c>
      <c r="C78" s="155"/>
      <c r="D78" s="75"/>
      <c r="E78" s="75"/>
      <c r="F78" s="75" t="s">
        <v>137</v>
      </c>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2"/>
    </row>
    <row r="79" spans="1:33" x14ac:dyDescent="0.2">
      <c r="A79" s="159" t="s">
        <v>166</v>
      </c>
      <c r="B79" s="160">
        <v>1</v>
      </c>
      <c r="C79" s="155"/>
      <c r="D79" s="75"/>
      <c r="E79" s="75"/>
      <c r="F79" s="75" t="s">
        <v>137</v>
      </c>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2"/>
    </row>
    <row r="80" spans="1:33" x14ac:dyDescent="0.2">
      <c r="A80" s="159" t="s">
        <v>167</v>
      </c>
      <c r="B80" s="160">
        <v>6</v>
      </c>
      <c r="C80" s="155"/>
      <c r="D80" s="75"/>
      <c r="E80" s="75"/>
      <c r="F80" s="75" t="s">
        <v>137</v>
      </c>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2"/>
    </row>
    <row r="81" spans="1:33" x14ac:dyDescent="0.2">
      <c r="A81" s="159" t="s">
        <v>168</v>
      </c>
      <c r="B81" s="160">
        <v>8</v>
      </c>
      <c r="C81" s="155"/>
      <c r="D81" s="75"/>
      <c r="E81" s="75"/>
      <c r="F81" s="75" t="s">
        <v>137</v>
      </c>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2"/>
    </row>
    <row r="82" spans="1:33" x14ac:dyDescent="0.2">
      <c r="A82" s="159" t="s">
        <v>169</v>
      </c>
      <c r="B82" s="160">
        <v>2</v>
      </c>
      <c r="C82" s="155" t="s">
        <v>142</v>
      </c>
      <c r="D82" s="75"/>
      <c r="E82" s="75"/>
      <c r="F82" s="75" t="s">
        <v>149</v>
      </c>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2"/>
    </row>
    <row r="83" spans="1:33" x14ac:dyDescent="0.2">
      <c r="A83" s="159" t="s">
        <v>170</v>
      </c>
      <c r="B83" s="160">
        <v>8</v>
      </c>
      <c r="C83" s="155" t="s">
        <v>142</v>
      </c>
      <c r="D83" s="75"/>
      <c r="E83" s="75"/>
      <c r="F83" s="75" t="s">
        <v>149</v>
      </c>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2"/>
    </row>
    <row r="84" spans="1:33" x14ac:dyDescent="0.2">
      <c r="A84" s="159" t="s">
        <v>171</v>
      </c>
      <c r="B84" s="160">
        <v>7</v>
      </c>
      <c r="C84" s="155"/>
      <c r="D84" s="75"/>
      <c r="E84" s="75"/>
      <c r="F84" s="75" t="s">
        <v>137</v>
      </c>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2"/>
    </row>
    <row r="85" spans="1:33" x14ac:dyDescent="0.2">
      <c r="A85" s="159" t="s">
        <v>172</v>
      </c>
      <c r="B85" s="160">
        <v>8</v>
      </c>
      <c r="C85" s="155"/>
      <c r="D85" s="75"/>
      <c r="E85" s="75"/>
      <c r="F85" s="75" t="s">
        <v>137</v>
      </c>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2"/>
    </row>
    <row r="86" spans="1:33" x14ac:dyDescent="0.2">
      <c r="A86" s="159" t="s">
        <v>173</v>
      </c>
      <c r="B86" s="160">
        <v>5</v>
      </c>
      <c r="C86" s="155" t="s">
        <v>142</v>
      </c>
      <c r="D86" s="75"/>
      <c r="E86" s="75"/>
      <c r="F86" s="75" t="s">
        <v>149</v>
      </c>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2"/>
    </row>
    <row r="87" spans="1:33" x14ac:dyDescent="0.2">
      <c r="A87" s="159" t="s">
        <v>174</v>
      </c>
      <c r="B87" s="160">
        <v>5</v>
      </c>
      <c r="C87" s="155"/>
      <c r="D87" s="75"/>
      <c r="E87" s="75"/>
      <c r="F87" s="75" t="s">
        <v>137</v>
      </c>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2"/>
    </row>
    <row r="88" spans="1:33" x14ac:dyDescent="0.2">
      <c r="A88" s="159" t="s">
        <v>175</v>
      </c>
      <c r="B88" s="160">
        <v>3</v>
      </c>
      <c r="C88" s="155"/>
      <c r="D88" s="75"/>
      <c r="E88" s="75"/>
      <c r="F88" s="75" t="s">
        <v>137</v>
      </c>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2"/>
    </row>
    <row r="89" spans="1:33" x14ac:dyDescent="0.2">
      <c r="A89" s="159" t="s">
        <v>176</v>
      </c>
      <c r="B89" s="160">
        <v>7</v>
      </c>
      <c r="C89" s="155"/>
      <c r="D89" s="75"/>
      <c r="E89" s="75"/>
      <c r="F89" s="75" t="s">
        <v>137</v>
      </c>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2"/>
    </row>
    <row r="90" spans="1:33" x14ac:dyDescent="0.2">
      <c r="A90" s="159" t="s">
        <v>177</v>
      </c>
      <c r="B90" s="160">
        <v>8</v>
      </c>
      <c r="C90" s="155"/>
      <c r="D90" s="75"/>
      <c r="E90" s="75"/>
      <c r="F90" s="75" t="s">
        <v>137</v>
      </c>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2"/>
    </row>
    <row r="91" spans="1:33" x14ac:dyDescent="0.2">
      <c r="A91" s="159" t="s">
        <v>178</v>
      </c>
      <c r="B91" s="160">
        <v>5</v>
      </c>
      <c r="C91" s="155"/>
      <c r="D91" s="75"/>
      <c r="E91" s="75"/>
      <c r="F91" s="75" t="s">
        <v>137</v>
      </c>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2"/>
    </row>
    <row r="92" spans="1:33" x14ac:dyDescent="0.2">
      <c r="A92" s="159" t="s">
        <v>179</v>
      </c>
      <c r="B92" s="160">
        <v>8</v>
      </c>
      <c r="C92" s="155"/>
      <c r="D92" s="75"/>
      <c r="E92" s="75"/>
      <c r="F92" s="75" t="s">
        <v>137</v>
      </c>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2"/>
    </row>
    <row r="93" spans="1:33" x14ac:dyDescent="0.2">
      <c r="A93" s="159" t="s">
        <v>180</v>
      </c>
      <c r="B93" s="160">
        <v>4</v>
      </c>
      <c r="C93" s="155"/>
      <c r="D93" s="75"/>
      <c r="E93" s="75"/>
      <c r="F93" s="75" t="s">
        <v>137</v>
      </c>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2"/>
    </row>
    <row r="94" spans="1:33" x14ac:dyDescent="0.2">
      <c r="A94" s="159" t="s">
        <v>181</v>
      </c>
      <c r="B94" s="160">
        <v>7</v>
      </c>
      <c r="C94" s="155"/>
      <c r="D94" s="75"/>
      <c r="E94" s="75"/>
      <c r="F94" s="75" t="s">
        <v>137</v>
      </c>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2"/>
    </row>
    <row r="95" spans="1:33" x14ac:dyDescent="0.2">
      <c r="A95" s="159" t="s">
        <v>182</v>
      </c>
      <c r="B95" s="160">
        <v>5</v>
      </c>
      <c r="C95" s="155"/>
      <c r="D95" s="75"/>
      <c r="E95" s="75"/>
      <c r="F95" s="75" t="s">
        <v>137</v>
      </c>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2"/>
    </row>
    <row r="96" spans="1:33" x14ac:dyDescent="0.2">
      <c r="A96" s="159" t="s">
        <v>183</v>
      </c>
      <c r="B96" s="160">
        <v>3</v>
      </c>
      <c r="C96" s="155"/>
      <c r="D96" s="75"/>
      <c r="E96" s="75"/>
      <c r="F96" s="75" t="s">
        <v>137</v>
      </c>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2"/>
    </row>
    <row r="97" spans="1:33" x14ac:dyDescent="0.2">
      <c r="A97" s="159" t="s">
        <v>184</v>
      </c>
      <c r="B97" s="160">
        <v>1</v>
      </c>
      <c r="C97" s="155" t="s">
        <v>142</v>
      </c>
      <c r="D97" s="75"/>
      <c r="E97" s="75"/>
      <c r="F97" s="75" t="s">
        <v>149</v>
      </c>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2"/>
    </row>
    <row r="98" spans="1:33" x14ac:dyDescent="0.2">
      <c r="A98" s="159" t="s">
        <v>185</v>
      </c>
      <c r="B98" s="160">
        <v>7</v>
      </c>
      <c r="C98" s="155"/>
      <c r="D98" s="75"/>
      <c r="E98" s="75"/>
      <c r="F98" s="75" t="s">
        <v>137</v>
      </c>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2"/>
    </row>
    <row r="99" spans="1:33" x14ac:dyDescent="0.2">
      <c r="A99" s="159" t="s">
        <v>186</v>
      </c>
      <c r="B99" s="160">
        <v>3</v>
      </c>
      <c r="C99" s="155"/>
      <c r="D99" s="75"/>
      <c r="E99" s="75"/>
      <c r="F99" s="75" t="s">
        <v>137</v>
      </c>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2"/>
    </row>
    <row r="100" spans="1:33" x14ac:dyDescent="0.2">
      <c r="A100" s="159" t="s">
        <v>187</v>
      </c>
      <c r="B100" s="160">
        <v>8</v>
      </c>
      <c r="C100" s="155" t="s">
        <v>142</v>
      </c>
      <c r="D100" s="75"/>
      <c r="E100" s="75"/>
      <c r="F100" s="75" t="s">
        <v>149</v>
      </c>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2"/>
    </row>
    <row r="101" spans="1:33" x14ac:dyDescent="0.2">
      <c r="A101" s="159" t="s">
        <v>188</v>
      </c>
      <c r="B101" s="160">
        <v>6</v>
      </c>
      <c r="C101" s="155" t="s">
        <v>142</v>
      </c>
      <c r="D101" s="75"/>
      <c r="E101" s="75"/>
      <c r="F101" s="75" t="s">
        <v>149</v>
      </c>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2"/>
    </row>
    <row r="102" spans="1:33" x14ac:dyDescent="0.2">
      <c r="A102" s="159" t="s">
        <v>189</v>
      </c>
      <c r="B102" s="160">
        <v>6</v>
      </c>
      <c r="C102" s="155"/>
      <c r="D102" s="75"/>
      <c r="E102" s="75"/>
      <c r="F102" s="75" t="s">
        <v>137</v>
      </c>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2"/>
    </row>
    <row r="103" spans="1:33" x14ac:dyDescent="0.2">
      <c r="A103" s="159" t="s">
        <v>190</v>
      </c>
      <c r="B103" s="160">
        <v>2</v>
      </c>
      <c r="C103" s="155"/>
      <c r="D103" s="75" t="s">
        <v>142</v>
      </c>
      <c r="E103" s="75"/>
      <c r="F103" s="75" t="s">
        <v>155</v>
      </c>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2"/>
    </row>
    <row r="104" spans="1:33" x14ac:dyDescent="0.2">
      <c r="A104" s="159" t="s">
        <v>191</v>
      </c>
      <c r="B104" s="160">
        <v>4</v>
      </c>
      <c r="C104" s="155"/>
      <c r="D104" s="75"/>
      <c r="E104" s="75"/>
      <c r="F104" s="75" t="s">
        <v>137</v>
      </c>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2"/>
    </row>
    <row r="105" spans="1:33" x14ac:dyDescent="0.2">
      <c r="A105" s="159" t="s">
        <v>192</v>
      </c>
      <c r="B105" s="160">
        <v>2</v>
      </c>
      <c r="C105" s="155"/>
      <c r="D105" s="75"/>
      <c r="E105" s="75"/>
      <c r="F105" s="75" t="s">
        <v>137</v>
      </c>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2"/>
    </row>
    <row r="106" spans="1:33" x14ac:dyDescent="0.2">
      <c r="A106" s="159" t="s">
        <v>193</v>
      </c>
      <c r="B106" s="160">
        <v>2</v>
      </c>
      <c r="C106" s="155"/>
      <c r="D106" s="75"/>
      <c r="E106" s="75"/>
      <c r="F106" s="75" t="s">
        <v>137</v>
      </c>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2"/>
    </row>
    <row r="107" spans="1:33" x14ac:dyDescent="0.2">
      <c r="A107" s="159" t="s">
        <v>194</v>
      </c>
      <c r="B107" s="160">
        <v>6</v>
      </c>
      <c r="C107" s="155" t="s">
        <v>142</v>
      </c>
      <c r="D107" s="75"/>
      <c r="E107" s="75"/>
      <c r="F107" s="75" t="s">
        <v>149</v>
      </c>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2"/>
    </row>
    <row r="108" spans="1:33" x14ac:dyDescent="0.2">
      <c r="A108" s="159" t="s">
        <v>195</v>
      </c>
      <c r="B108" s="160">
        <v>2</v>
      </c>
      <c r="C108" s="155"/>
      <c r="D108" s="75"/>
      <c r="E108" s="75"/>
      <c r="F108" s="75" t="s">
        <v>137</v>
      </c>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2"/>
    </row>
    <row r="109" spans="1:33" x14ac:dyDescent="0.2">
      <c r="A109" s="159" t="s">
        <v>196</v>
      </c>
      <c r="B109" s="160">
        <v>2</v>
      </c>
      <c r="C109" s="155"/>
      <c r="D109" s="75"/>
      <c r="E109" s="75"/>
      <c r="F109" s="75" t="s">
        <v>137</v>
      </c>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2"/>
    </row>
    <row r="110" spans="1:33" x14ac:dyDescent="0.2">
      <c r="A110" s="159" t="s">
        <v>197</v>
      </c>
      <c r="B110" s="160">
        <v>7</v>
      </c>
      <c r="C110" s="155"/>
      <c r="D110" s="75"/>
      <c r="E110" s="75"/>
      <c r="F110" s="75" t="s">
        <v>137</v>
      </c>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2"/>
    </row>
    <row r="111" spans="1:33" x14ac:dyDescent="0.2">
      <c r="A111" s="159" t="s">
        <v>198</v>
      </c>
      <c r="B111" s="160">
        <v>9</v>
      </c>
      <c r="C111" s="155"/>
      <c r="D111" s="75"/>
      <c r="E111" s="75"/>
      <c r="F111" s="75" t="s">
        <v>137</v>
      </c>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2"/>
    </row>
    <row r="112" spans="1:33" x14ac:dyDescent="0.2">
      <c r="A112" s="159" t="s">
        <v>199</v>
      </c>
      <c r="B112" s="160">
        <v>3</v>
      </c>
      <c r="C112" s="155"/>
      <c r="D112" s="75" t="s">
        <v>142</v>
      </c>
      <c r="E112" s="75"/>
      <c r="F112" s="75" t="s">
        <v>155</v>
      </c>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2"/>
    </row>
    <row r="113" spans="1:33" x14ac:dyDescent="0.2">
      <c r="A113" s="159" t="s">
        <v>200</v>
      </c>
      <c r="B113" s="160">
        <v>5</v>
      </c>
      <c r="C113" s="155"/>
      <c r="D113" s="75"/>
      <c r="E113" s="75"/>
      <c r="F113" s="75" t="s">
        <v>137</v>
      </c>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2"/>
    </row>
    <row r="114" spans="1:33" x14ac:dyDescent="0.2">
      <c r="A114" s="159" t="s">
        <v>201</v>
      </c>
      <c r="B114" s="160">
        <v>9</v>
      </c>
      <c r="C114" s="155"/>
      <c r="D114" s="75"/>
      <c r="E114" s="75"/>
      <c r="F114" s="75" t="s">
        <v>137</v>
      </c>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2"/>
    </row>
    <row r="115" spans="1:33" x14ac:dyDescent="0.2">
      <c r="A115" s="159" t="s">
        <v>202</v>
      </c>
      <c r="B115" s="160">
        <v>3</v>
      </c>
      <c r="C115" s="155" t="s">
        <v>142</v>
      </c>
      <c r="D115" s="75"/>
      <c r="E115" s="75" t="s">
        <v>142</v>
      </c>
      <c r="F115" s="75" t="s">
        <v>143</v>
      </c>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2"/>
    </row>
    <row r="116" spans="1:33" x14ac:dyDescent="0.2">
      <c r="A116" s="159" t="s">
        <v>203</v>
      </c>
      <c r="B116" s="160">
        <v>1</v>
      </c>
      <c r="C116" s="155"/>
      <c r="D116" s="75"/>
      <c r="E116" s="75"/>
      <c r="F116" s="75" t="s">
        <v>137</v>
      </c>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2"/>
    </row>
    <row r="117" spans="1:33" x14ac:dyDescent="0.2">
      <c r="A117" s="159" t="s">
        <v>204</v>
      </c>
      <c r="B117" s="160">
        <v>7</v>
      </c>
      <c r="C117" s="155"/>
      <c r="D117" s="75"/>
      <c r="E117" s="75"/>
      <c r="F117" s="75" t="s">
        <v>137</v>
      </c>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2"/>
    </row>
    <row r="118" spans="1:33" x14ac:dyDescent="0.2">
      <c r="A118" s="159" t="s">
        <v>205</v>
      </c>
      <c r="B118" s="160">
        <v>7</v>
      </c>
      <c r="C118" s="155" t="s">
        <v>142</v>
      </c>
      <c r="D118" s="75"/>
      <c r="E118" s="75"/>
      <c r="F118" s="75" t="s">
        <v>149</v>
      </c>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2"/>
    </row>
    <row r="119" spans="1:33" x14ac:dyDescent="0.2">
      <c r="A119" s="159" t="s">
        <v>206</v>
      </c>
      <c r="B119" s="160">
        <v>6</v>
      </c>
      <c r="C119" s="155"/>
      <c r="D119" s="75"/>
      <c r="E119" s="75"/>
      <c r="F119" s="75" t="s">
        <v>137</v>
      </c>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2"/>
    </row>
    <row r="120" spans="1:33" x14ac:dyDescent="0.2">
      <c r="A120" s="159" t="s">
        <v>207</v>
      </c>
      <c r="B120" s="160">
        <v>5</v>
      </c>
      <c r="C120" s="155" t="s">
        <v>142</v>
      </c>
      <c r="D120" s="75"/>
      <c r="E120" s="75"/>
      <c r="F120" s="75" t="s">
        <v>149</v>
      </c>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2"/>
    </row>
    <row r="121" spans="1:33" x14ac:dyDescent="0.2">
      <c r="A121" s="159" t="s">
        <v>208</v>
      </c>
      <c r="B121" s="160">
        <v>6</v>
      </c>
      <c r="C121" s="155"/>
      <c r="D121" s="75"/>
      <c r="E121" s="75"/>
      <c r="F121" s="75" t="s">
        <v>137</v>
      </c>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2"/>
    </row>
    <row r="122" spans="1:33" x14ac:dyDescent="0.2">
      <c r="A122" s="159" t="s">
        <v>209</v>
      </c>
      <c r="B122" s="160">
        <v>5</v>
      </c>
      <c r="C122" s="155"/>
      <c r="D122" s="75"/>
      <c r="E122" s="75"/>
      <c r="F122" s="75" t="s">
        <v>137</v>
      </c>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2"/>
    </row>
    <row r="123" spans="1:33" x14ac:dyDescent="0.2">
      <c r="A123" s="159" t="s">
        <v>210</v>
      </c>
      <c r="B123" s="160">
        <v>7</v>
      </c>
      <c r="C123" s="155"/>
      <c r="D123" s="75"/>
      <c r="E123" s="75"/>
      <c r="F123" s="75" t="s">
        <v>137</v>
      </c>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2"/>
    </row>
    <row r="124" spans="1:33" x14ac:dyDescent="0.2">
      <c r="A124" s="159" t="s">
        <v>211</v>
      </c>
      <c r="B124" s="160">
        <v>7</v>
      </c>
      <c r="C124" s="155"/>
      <c r="D124" s="75"/>
      <c r="E124" s="75"/>
      <c r="F124" s="75" t="s">
        <v>137</v>
      </c>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2"/>
    </row>
    <row r="125" spans="1:33" x14ac:dyDescent="0.2">
      <c r="A125" s="159" t="s">
        <v>212</v>
      </c>
      <c r="B125" s="160">
        <v>8</v>
      </c>
      <c r="C125" s="155"/>
      <c r="D125" s="75"/>
      <c r="E125" s="75"/>
      <c r="F125" s="75" t="s">
        <v>137</v>
      </c>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2"/>
    </row>
    <row r="126" spans="1:33" x14ac:dyDescent="0.2">
      <c r="A126" s="159" t="s">
        <v>213</v>
      </c>
      <c r="B126" s="160">
        <v>7</v>
      </c>
      <c r="C126" s="155"/>
      <c r="D126" s="75" t="s">
        <v>142</v>
      </c>
      <c r="E126" s="75"/>
      <c r="F126" s="75" t="s">
        <v>155</v>
      </c>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2"/>
    </row>
    <row r="127" spans="1:33" x14ac:dyDescent="0.2">
      <c r="A127" s="159" t="s">
        <v>214</v>
      </c>
      <c r="B127" s="160">
        <v>6</v>
      </c>
      <c r="C127" s="155"/>
      <c r="D127" s="75"/>
      <c r="E127" s="75"/>
      <c r="F127" s="75" t="s">
        <v>137</v>
      </c>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2"/>
    </row>
    <row r="128" spans="1:33" x14ac:dyDescent="0.2">
      <c r="A128" s="159" t="s">
        <v>215</v>
      </c>
      <c r="B128" s="160">
        <v>6</v>
      </c>
      <c r="C128" s="155" t="s">
        <v>142</v>
      </c>
      <c r="D128" s="75"/>
      <c r="E128" s="75"/>
      <c r="F128" s="75" t="s">
        <v>149</v>
      </c>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2"/>
    </row>
    <row r="129" spans="1:33" x14ac:dyDescent="0.2">
      <c r="A129" s="159" t="s">
        <v>216</v>
      </c>
      <c r="B129" s="160">
        <v>8</v>
      </c>
      <c r="C129" s="155"/>
      <c r="D129" s="75"/>
      <c r="E129" s="75"/>
      <c r="F129" s="75" t="s">
        <v>137</v>
      </c>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2"/>
    </row>
    <row r="130" spans="1:33" x14ac:dyDescent="0.2">
      <c r="A130" s="159" t="s">
        <v>217</v>
      </c>
      <c r="B130" s="160">
        <v>6</v>
      </c>
      <c r="C130" s="155"/>
      <c r="D130" s="75"/>
      <c r="E130" s="75"/>
      <c r="F130" s="75" t="s">
        <v>137</v>
      </c>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2"/>
    </row>
    <row r="131" spans="1:33" x14ac:dyDescent="0.2">
      <c r="A131" s="159" t="s">
        <v>218</v>
      </c>
      <c r="B131" s="160">
        <v>7</v>
      </c>
      <c r="C131" s="155"/>
      <c r="D131" s="75"/>
      <c r="E131" s="75"/>
      <c r="F131" s="75" t="s">
        <v>137</v>
      </c>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2"/>
    </row>
    <row r="132" spans="1:33" x14ac:dyDescent="0.2">
      <c r="A132" s="159" t="s">
        <v>219</v>
      </c>
      <c r="B132" s="160">
        <v>4</v>
      </c>
      <c r="C132" s="155"/>
      <c r="D132" s="75"/>
      <c r="E132" s="75"/>
      <c r="F132" s="75" t="s">
        <v>137</v>
      </c>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2"/>
    </row>
    <row r="133" spans="1:33" x14ac:dyDescent="0.2">
      <c r="A133" s="159" t="s">
        <v>220</v>
      </c>
      <c r="B133" s="160">
        <v>6</v>
      </c>
      <c r="C133" s="155"/>
      <c r="D133" s="75"/>
      <c r="E133" s="75"/>
      <c r="F133" s="75" t="s">
        <v>137</v>
      </c>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2"/>
    </row>
    <row r="134" spans="1:33" x14ac:dyDescent="0.2">
      <c r="A134" s="159" t="s">
        <v>221</v>
      </c>
      <c r="B134" s="160">
        <v>2</v>
      </c>
      <c r="C134" s="155"/>
      <c r="D134" s="75" t="s">
        <v>142</v>
      </c>
      <c r="E134" s="75"/>
      <c r="F134" s="75" t="s">
        <v>155</v>
      </c>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2"/>
    </row>
    <row r="135" spans="1:33" x14ac:dyDescent="0.2">
      <c r="A135" s="159" t="s">
        <v>222</v>
      </c>
      <c r="B135" s="160">
        <v>7</v>
      </c>
      <c r="C135" s="155" t="s">
        <v>142</v>
      </c>
      <c r="D135" s="75"/>
      <c r="E135" s="75"/>
      <c r="F135" s="75" t="s">
        <v>149</v>
      </c>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2"/>
    </row>
    <row r="136" spans="1:33" x14ac:dyDescent="0.2">
      <c r="A136" s="159" t="s">
        <v>223</v>
      </c>
      <c r="B136" s="160">
        <v>5</v>
      </c>
      <c r="C136" s="155" t="s">
        <v>142</v>
      </c>
      <c r="D136" s="75"/>
      <c r="E136" s="75"/>
      <c r="F136" s="75" t="s">
        <v>149</v>
      </c>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2"/>
    </row>
    <row r="137" spans="1:33" x14ac:dyDescent="0.2">
      <c r="A137" s="159" t="s">
        <v>224</v>
      </c>
      <c r="B137" s="160">
        <v>7</v>
      </c>
      <c r="C137" s="155"/>
      <c r="D137" s="75"/>
      <c r="E137" s="75"/>
      <c r="F137" s="75" t="s">
        <v>137</v>
      </c>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2"/>
    </row>
    <row r="138" spans="1:33" x14ac:dyDescent="0.2">
      <c r="A138" s="159" t="s">
        <v>225</v>
      </c>
      <c r="B138" s="160">
        <v>7</v>
      </c>
      <c r="C138" s="155"/>
      <c r="D138" s="75"/>
      <c r="E138" s="75"/>
      <c r="F138" s="75" t="s">
        <v>137</v>
      </c>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2"/>
    </row>
    <row r="139" spans="1:33" x14ac:dyDescent="0.2">
      <c r="A139" s="159" t="s">
        <v>226</v>
      </c>
      <c r="B139" s="160">
        <v>8</v>
      </c>
      <c r="C139" s="155" t="s">
        <v>142</v>
      </c>
      <c r="D139" s="75" t="s">
        <v>142</v>
      </c>
      <c r="E139" s="75"/>
      <c r="F139" s="75" t="s">
        <v>155</v>
      </c>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2"/>
    </row>
    <row r="140" spans="1:33" x14ac:dyDescent="0.2">
      <c r="A140" s="159" t="s">
        <v>227</v>
      </c>
      <c r="B140" s="160">
        <v>7</v>
      </c>
      <c r="C140" s="155" t="s">
        <v>142</v>
      </c>
      <c r="D140" s="75"/>
      <c r="E140" s="75" t="s">
        <v>142</v>
      </c>
      <c r="F140" s="75" t="s">
        <v>143</v>
      </c>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2"/>
    </row>
    <row r="141" spans="1:33" x14ac:dyDescent="0.2">
      <c r="A141" s="159" t="s">
        <v>228</v>
      </c>
      <c r="B141" s="160">
        <v>10</v>
      </c>
      <c r="C141" s="155"/>
      <c r="D141" s="75"/>
      <c r="E141" s="75"/>
      <c r="F141" s="75" t="s">
        <v>137</v>
      </c>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2"/>
    </row>
    <row r="142" spans="1:33" x14ac:dyDescent="0.2">
      <c r="A142" s="159" t="s">
        <v>229</v>
      </c>
      <c r="B142" s="160">
        <v>6</v>
      </c>
      <c r="C142" s="155"/>
      <c r="D142" s="75"/>
      <c r="E142" s="75"/>
      <c r="F142" s="75" t="s">
        <v>137</v>
      </c>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2"/>
    </row>
    <row r="143" spans="1:33" x14ac:dyDescent="0.2">
      <c r="A143" s="159" t="s">
        <v>230</v>
      </c>
      <c r="B143" s="161" t="s">
        <v>231</v>
      </c>
      <c r="C143" s="155"/>
      <c r="D143" s="75"/>
      <c r="E143" s="75"/>
      <c r="F143" s="75" t="s">
        <v>137</v>
      </c>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2"/>
    </row>
    <row r="144" spans="1:33" s="71" customFormat="1" x14ac:dyDescent="0.2">
      <c r="A144" s="159" t="s">
        <v>232</v>
      </c>
      <c r="B144" s="161" t="s">
        <v>231</v>
      </c>
      <c r="C144" s="155"/>
      <c r="D144" s="75"/>
      <c r="E144" s="75"/>
      <c r="F144" s="75" t="s">
        <v>137</v>
      </c>
      <c r="AG144" s="72"/>
    </row>
    <row r="145" spans="1:33" x14ac:dyDescent="0.2">
      <c r="A145" s="159" t="s">
        <v>233</v>
      </c>
      <c r="B145" s="160">
        <v>6</v>
      </c>
      <c r="C145" s="155" t="s">
        <v>142</v>
      </c>
      <c r="D145" s="75"/>
      <c r="E145" s="75"/>
      <c r="F145" s="75" t="s">
        <v>149</v>
      </c>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2"/>
    </row>
    <row r="146" spans="1:33" x14ac:dyDescent="0.2">
      <c r="A146" s="159" t="s">
        <v>234</v>
      </c>
      <c r="B146" s="160">
        <v>6</v>
      </c>
      <c r="C146" s="155" t="s">
        <v>142</v>
      </c>
      <c r="D146" s="75"/>
      <c r="E146" s="75"/>
      <c r="F146" s="75" t="s">
        <v>149</v>
      </c>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2"/>
    </row>
    <row r="147" spans="1:33" x14ac:dyDescent="0.2">
      <c r="A147" s="159" t="s">
        <v>235</v>
      </c>
      <c r="B147" s="160">
        <v>7</v>
      </c>
      <c r="C147" s="155"/>
      <c r="D147" s="75"/>
      <c r="E147" s="75"/>
      <c r="F147" s="75" t="s">
        <v>137</v>
      </c>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2"/>
    </row>
    <row r="148" spans="1:33" x14ac:dyDescent="0.2">
      <c r="A148" s="159" t="s">
        <v>236</v>
      </c>
      <c r="B148" s="160">
        <v>6</v>
      </c>
      <c r="C148" s="155"/>
      <c r="D148" s="75" t="s">
        <v>142</v>
      </c>
      <c r="E148" s="75"/>
      <c r="F148" s="75" t="s">
        <v>155</v>
      </c>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2"/>
    </row>
    <row r="149" spans="1:33" x14ac:dyDescent="0.2">
      <c r="A149" s="159" t="s">
        <v>237</v>
      </c>
      <c r="B149" s="160">
        <v>1</v>
      </c>
      <c r="C149" s="155"/>
      <c r="D149" s="75"/>
      <c r="E149" s="75"/>
      <c r="F149" s="75" t="s">
        <v>137</v>
      </c>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2"/>
    </row>
    <row r="150" spans="1:33" x14ac:dyDescent="0.2">
      <c r="A150" s="159" t="s">
        <v>238</v>
      </c>
      <c r="B150" s="160">
        <v>7</v>
      </c>
      <c r="C150" s="155"/>
      <c r="D150" s="75"/>
      <c r="E150" s="75"/>
      <c r="F150" s="75" t="s">
        <v>137</v>
      </c>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2"/>
    </row>
    <row r="151" spans="1:33" x14ac:dyDescent="0.2">
      <c r="A151" s="159" t="s">
        <v>239</v>
      </c>
      <c r="B151" s="160">
        <v>7</v>
      </c>
      <c r="C151" s="155"/>
      <c r="D151" s="75"/>
      <c r="E151" s="75"/>
      <c r="F151" s="75" t="s">
        <v>137</v>
      </c>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2"/>
    </row>
    <row r="152" spans="1:33" x14ac:dyDescent="0.2">
      <c r="A152" s="159" t="s">
        <v>240</v>
      </c>
      <c r="B152" s="160">
        <v>6</v>
      </c>
      <c r="C152" s="155"/>
      <c r="D152" s="75"/>
      <c r="E152" s="75"/>
      <c r="F152" s="75" t="s">
        <v>137</v>
      </c>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2"/>
    </row>
    <row r="153" spans="1:33" x14ac:dyDescent="0.2">
      <c r="A153" s="159" t="s">
        <v>241</v>
      </c>
      <c r="B153" s="160">
        <v>7</v>
      </c>
      <c r="C153" s="155" t="s">
        <v>142</v>
      </c>
      <c r="D153" s="75"/>
      <c r="E153" s="75"/>
      <c r="F153" s="75" t="s">
        <v>149</v>
      </c>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2"/>
    </row>
    <row r="154" spans="1:33" x14ac:dyDescent="0.2">
      <c r="A154" s="159" t="s">
        <v>242</v>
      </c>
      <c r="B154" s="160">
        <v>7</v>
      </c>
      <c r="C154" s="155"/>
      <c r="D154" s="75"/>
      <c r="E154" s="75"/>
      <c r="F154" s="75" t="s">
        <v>137</v>
      </c>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2"/>
    </row>
    <row r="155" spans="1:33" x14ac:dyDescent="0.2">
      <c r="A155" s="159" t="s">
        <v>48</v>
      </c>
      <c r="B155" s="160">
        <v>8</v>
      </c>
      <c r="C155" s="155"/>
      <c r="D155" s="75"/>
      <c r="E155" s="75"/>
      <c r="F155" s="75" t="s">
        <v>137</v>
      </c>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2"/>
    </row>
    <row r="156" spans="1:33" x14ac:dyDescent="0.2">
      <c r="A156" s="159" t="s">
        <v>243</v>
      </c>
      <c r="B156" s="160">
        <v>3</v>
      </c>
      <c r="C156" s="155" t="s">
        <v>142</v>
      </c>
      <c r="D156" s="75"/>
      <c r="E156" s="75"/>
      <c r="F156" s="75" t="s">
        <v>137</v>
      </c>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2"/>
    </row>
    <row r="157" spans="1:33" x14ac:dyDescent="0.2">
      <c r="A157" s="159" t="s">
        <v>244</v>
      </c>
      <c r="B157" s="160">
        <v>4</v>
      </c>
      <c r="C157" s="155"/>
      <c r="D157" s="75"/>
      <c r="E157" s="75"/>
      <c r="F157" s="75" t="s">
        <v>137</v>
      </c>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2"/>
    </row>
    <row r="158" spans="1:33" x14ac:dyDescent="0.2">
      <c r="A158" s="159" t="s">
        <v>245</v>
      </c>
      <c r="B158" s="160">
        <v>8</v>
      </c>
      <c r="C158" s="155"/>
      <c r="D158" s="75"/>
      <c r="E158" s="75"/>
      <c r="F158" s="75" t="s">
        <v>137</v>
      </c>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2"/>
    </row>
    <row r="159" spans="1:33" x14ac:dyDescent="0.2">
      <c r="A159" s="159" t="s">
        <v>246</v>
      </c>
      <c r="B159" s="160">
        <v>4</v>
      </c>
      <c r="C159" s="155" t="s">
        <v>142</v>
      </c>
      <c r="D159" s="75"/>
      <c r="E159" s="75"/>
      <c r="F159" s="75" t="s">
        <v>149</v>
      </c>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2"/>
    </row>
    <row r="160" spans="1:33" x14ac:dyDescent="0.2">
      <c r="A160" s="159" t="s">
        <v>247</v>
      </c>
      <c r="B160" s="160">
        <v>8</v>
      </c>
      <c r="C160" s="155"/>
      <c r="D160" s="75"/>
      <c r="E160" s="75"/>
      <c r="F160" s="75" t="s">
        <v>137</v>
      </c>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2"/>
    </row>
    <row r="161" spans="1:33" x14ac:dyDescent="0.2">
      <c r="A161" s="159" t="s">
        <v>248</v>
      </c>
      <c r="B161" s="160">
        <v>8</v>
      </c>
      <c r="C161" s="155" t="s">
        <v>142</v>
      </c>
      <c r="D161" s="75"/>
      <c r="E161" s="75"/>
      <c r="F161" s="75" t="s">
        <v>149</v>
      </c>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2"/>
    </row>
    <row r="162" spans="1:33" x14ac:dyDescent="0.2">
      <c r="A162" s="159" t="s">
        <v>249</v>
      </c>
      <c r="B162" s="160">
        <v>8</v>
      </c>
      <c r="C162" s="155"/>
      <c r="D162" s="75"/>
      <c r="E162" s="75"/>
      <c r="F162" s="75" t="s">
        <v>137</v>
      </c>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2"/>
    </row>
    <row r="163" spans="1:33" x14ac:dyDescent="0.2">
      <c r="A163" s="159" t="s">
        <v>250</v>
      </c>
      <c r="B163" s="160">
        <v>5</v>
      </c>
      <c r="C163" s="155"/>
      <c r="D163" s="75"/>
      <c r="E163" s="75"/>
      <c r="F163" s="75" t="s">
        <v>137</v>
      </c>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2"/>
    </row>
    <row r="164" spans="1:33" x14ac:dyDescent="0.2">
      <c r="A164" s="159" t="s">
        <v>251</v>
      </c>
      <c r="B164" s="160">
        <v>8</v>
      </c>
      <c r="C164" s="155"/>
      <c r="D164" s="75"/>
      <c r="E164" s="75"/>
      <c r="F164" s="75" t="s">
        <v>137</v>
      </c>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2"/>
    </row>
    <row r="165" spans="1:33" x14ac:dyDescent="0.2">
      <c r="A165" s="159" t="s">
        <v>252</v>
      </c>
      <c r="B165" s="160">
        <v>1</v>
      </c>
      <c r="C165" s="155"/>
      <c r="D165" s="75"/>
      <c r="E165" s="75"/>
      <c r="F165" s="75" t="s">
        <v>137</v>
      </c>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2"/>
    </row>
    <row r="166" spans="1:33" x14ac:dyDescent="0.2">
      <c r="A166" s="159" t="s">
        <v>253</v>
      </c>
      <c r="B166" s="160">
        <v>5</v>
      </c>
      <c r="C166" s="155"/>
      <c r="D166" s="75"/>
      <c r="E166" s="75"/>
      <c r="F166" s="75" t="s">
        <v>137</v>
      </c>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2"/>
    </row>
    <row r="167" spans="1:33" x14ac:dyDescent="0.2">
      <c r="A167" s="159" t="s">
        <v>254</v>
      </c>
      <c r="B167" s="160">
        <v>7</v>
      </c>
      <c r="C167" s="155"/>
      <c r="D167" s="75"/>
      <c r="E167" s="75"/>
      <c r="F167" s="75" t="s">
        <v>137</v>
      </c>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2"/>
    </row>
    <row r="168" spans="1:33" x14ac:dyDescent="0.2">
      <c r="A168" s="159" t="s">
        <v>255</v>
      </c>
      <c r="B168" s="160">
        <v>8</v>
      </c>
      <c r="C168" s="155"/>
      <c r="D168" s="75"/>
      <c r="E168" s="75"/>
      <c r="F168" s="75" t="s">
        <v>137</v>
      </c>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2"/>
    </row>
    <row r="169" spans="1:33" x14ac:dyDescent="0.2">
      <c r="A169" s="159" t="s">
        <v>256</v>
      </c>
      <c r="B169" s="160">
        <v>2</v>
      </c>
      <c r="C169" s="155"/>
      <c r="D169" s="75"/>
      <c r="E169" s="75"/>
      <c r="F169" s="75" t="s">
        <v>137</v>
      </c>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2"/>
    </row>
    <row r="170" spans="1:33" x14ac:dyDescent="0.2">
      <c r="A170" s="159" t="s">
        <v>257</v>
      </c>
      <c r="B170" s="160">
        <v>6</v>
      </c>
      <c r="C170" s="155"/>
      <c r="D170" s="75"/>
      <c r="E170" s="75"/>
      <c r="F170" s="75" t="s">
        <v>137</v>
      </c>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2"/>
    </row>
    <row r="171" spans="1:33" x14ac:dyDescent="0.2">
      <c r="A171" s="159" t="s">
        <v>258</v>
      </c>
      <c r="B171" s="160">
        <v>8</v>
      </c>
      <c r="C171" s="155"/>
      <c r="D171" s="75"/>
      <c r="E171" s="75"/>
      <c r="F171" s="75" t="s">
        <v>137</v>
      </c>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2"/>
    </row>
    <row r="172" spans="1:33" x14ac:dyDescent="0.2">
      <c r="A172" s="159" t="s">
        <v>259</v>
      </c>
      <c r="B172" s="160">
        <v>5</v>
      </c>
      <c r="C172" s="155"/>
      <c r="D172" s="75"/>
      <c r="E172" s="75"/>
      <c r="F172" s="75" t="s">
        <v>137</v>
      </c>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2"/>
    </row>
    <row r="173" spans="1:33" x14ac:dyDescent="0.2">
      <c r="A173" s="159" t="s">
        <v>260</v>
      </c>
      <c r="B173" s="160">
        <v>9</v>
      </c>
      <c r="C173" s="155"/>
      <c r="D173" s="75"/>
      <c r="E173" s="75"/>
      <c r="F173" s="75" t="s">
        <v>137</v>
      </c>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2"/>
    </row>
    <row r="174" spans="1:33" x14ac:dyDescent="0.2">
      <c r="A174" s="159" t="s">
        <v>261</v>
      </c>
      <c r="B174" s="160">
        <v>8</v>
      </c>
      <c r="C174" s="155" t="s">
        <v>142</v>
      </c>
      <c r="D174" s="75"/>
      <c r="E174" s="75"/>
      <c r="F174" s="75" t="s">
        <v>149</v>
      </c>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2"/>
    </row>
    <row r="175" spans="1:33" x14ac:dyDescent="0.2">
      <c r="A175" s="159" t="s">
        <v>262</v>
      </c>
      <c r="B175" s="160">
        <v>6</v>
      </c>
      <c r="C175" s="155"/>
      <c r="D175" s="75"/>
      <c r="E175" s="75"/>
      <c r="F175" s="75" t="s">
        <v>137</v>
      </c>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2"/>
    </row>
    <row r="176" spans="1:33" x14ac:dyDescent="0.2">
      <c r="A176" s="159" t="s">
        <v>263</v>
      </c>
      <c r="B176" s="160">
        <v>6</v>
      </c>
      <c r="C176" s="155" t="s">
        <v>142</v>
      </c>
      <c r="D176" s="75" t="s">
        <v>142</v>
      </c>
      <c r="E176" s="75"/>
      <c r="F176" s="75" t="s">
        <v>155</v>
      </c>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2"/>
    </row>
    <row r="177" spans="1:33" x14ac:dyDescent="0.2">
      <c r="A177" s="159" t="s">
        <v>264</v>
      </c>
      <c r="B177" s="160">
        <v>7</v>
      </c>
      <c r="C177" s="155"/>
      <c r="D177" s="75"/>
      <c r="E177" s="75"/>
      <c r="F177" s="75" t="s">
        <v>137</v>
      </c>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2"/>
    </row>
    <row r="178" spans="1:33" x14ac:dyDescent="0.2">
      <c r="A178" s="159" t="s">
        <v>265</v>
      </c>
      <c r="B178" s="160">
        <v>8</v>
      </c>
      <c r="C178" s="155"/>
      <c r="D178" s="75"/>
      <c r="E178" s="75"/>
      <c r="F178" s="75" t="s">
        <v>137</v>
      </c>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2"/>
    </row>
    <row r="179" spans="1:33" x14ac:dyDescent="0.2">
      <c r="A179" s="159" t="s">
        <v>266</v>
      </c>
      <c r="B179" s="160">
        <v>5</v>
      </c>
      <c r="C179" s="155" t="s">
        <v>142</v>
      </c>
      <c r="D179" s="75"/>
      <c r="E179" s="75"/>
      <c r="F179" s="75" t="s">
        <v>149</v>
      </c>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2"/>
    </row>
    <row r="180" spans="1:33" x14ac:dyDescent="0.2">
      <c r="A180" s="159" t="s">
        <v>267</v>
      </c>
      <c r="B180" s="160">
        <v>7</v>
      </c>
      <c r="C180" s="155"/>
      <c r="D180" s="75"/>
      <c r="E180" s="75"/>
      <c r="F180" s="75" t="s">
        <v>137</v>
      </c>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2"/>
    </row>
    <row r="181" spans="1:33" x14ac:dyDescent="0.2">
      <c r="A181" s="159" t="s">
        <v>268</v>
      </c>
      <c r="B181" s="160">
        <v>9</v>
      </c>
      <c r="C181" s="155"/>
      <c r="D181" s="75"/>
      <c r="E181" s="75"/>
      <c r="F181" s="75" t="s">
        <v>137</v>
      </c>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2"/>
    </row>
    <row r="182" spans="1:33" x14ac:dyDescent="0.2">
      <c r="A182" s="159" t="s">
        <v>269</v>
      </c>
      <c r="B182" s="160">
        <v>2</v>
      </c>
      <c r="C182" s="155"/>
      <c r="D182" s="75"/>
      <c r="E182" s="75"/>
      <c r="F182" s="75" t="s">
        <v>137</v>
      </c>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2"/>
    </row>
    <row r="183" spans="1:33" x14ac:dyDescent="0.2">
      <c r="A183" s="159" t="s">
        <v>270</v>
      </c>
      <c r="B183" s="160">
        <v>8</v>
      </c>
      <c r="C183" s="155"/>
      <c r="D183" s="75"/>
      <c r="E183" s="75"/>
      <c r="F183" s="75" t="s">
        <v>137</v>
      </c>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2"/>
    </row>
    <row r="184" spans="1:33" x14ac:dyDescent="0.2">
      <c r="A184" s="159" t="s">
        <v>271</v>
      </c>
      <c r="B184" s="160">
        <v>9</v>
      </c>
      <c r="C184" s="155"/>
      <c r="D184" s="75"/>
      <c r="E184" s="75"/>
      <c r="F184" s="75" t="s">
        <v>137</v>
      </c>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2"/>
    </row>
    <row r="185" spans="1:33" x14ac:dyDescent="0.2">
      <c r="A185" s="159" t="s">
        <v>272</v>
      </c>
      <c r="B185" s="160">
        <v>8</v>
      </c>
      <c r="C185" s="155"/>
      <c r="D185" s="75"/>
      <c r="E185" s="75"/>
      <c r="F185" s="75" t="s">
        <v>137</v>
      </c>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2"/>
    </row>
    <row r="186" spans="1:33" x14ac:dyDescent="0.2">
      <c r="A186" s="159" t="s">
        <v>273</v>
      </c>
      <c r="B186" s="160">
        <v>9</v>
      </c>
      <c r="C186" s="155"/>
      <c r="D186" s="75"/>
      <c r="E186" s="75"/>
      <c r="F186" s="75" t="s">
        <v>137</v>
      </c>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2"/>
    </row>
    <row r="187" spans="1:33" x14ac:dyDescent="0.2">
      <c r="A187" s="159" t="s">
        <v>274</v>
      </c>
      <c r="B187" s="160">
        <v>5</v>
      </c>
      <c r="C187" s="155" t="s">
        <v>142</v>
      </c>
      <c r="D187" s="75"/>
      <c r="E187" s="75"/>
      <c r="F187" s="75" t="s">
        <v>149</v>
      </c>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2"/>
    </row>
    <row r="188" spans="1:33" x14ac:dyDescent="0.2">
      <c r="A188" s="159" t="s">
        <v>275</v>
      </c>
      <c r="B188" s="160">
        <v>9</v>
      </c>
      <c r="C188" s="155"/>
      <c r="D188" s="75"/>
      <c r="E188" s="75"/>
      <c r="F188" s="75" t="s">
        <v>137</v>
      </c>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2"/>
    </row>
    <row r="189" spans="1:33" x14ac:dyDescent="0.2">
      <c r="A189" s="159" t="s">
        <v>276</v>
      </c>
      <c r="B189" s="160">
        <v>9</v>
      </c>
      <c r="C189" s="155"/>
      <c r="D189" s="75"/>
      <c r="E189" s="75"/>
      <c r="F189" s="75" t="s">
        <v>137</v>
      </c>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2"/>
    </row>
    <row r="190" spans="1:33" x14ac:dyDescent="0.2">
      <c r="A190" s="159" t="s">
        <v>277</v>
      </c>
      <c r="B190" s="160">
        <v>9</v>
      </c>
      <c r="C190" s="155"/>
      <c r="D190" s="75"/>
      <c r="E190" s="75"/>
      <c r="F190" s="75" t="s">
        <v>137</v>
      </c>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2"/>
    </row>
    <row r="191" spans="1:33" x14ac:dyDescent="0.2">
      <c r="A191" s="159" t="s">
        <v>278</v>
      </c>
      <c r="B191" s="160">
        <v>4</v>
      </c>
      <c r="C191" s="155"/>
      <c r="D191" s="75"/>
      <c r="E191" s="75"/>
      <c r="F191" s="75" t="s">
        <v>137</v>
      </c>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2"/>
    </row>
    <row r="192" spans="1:33" x14ac:dyDescent="0.2">
      <c r="A192" s="159" t="s">
        <v>279</v>
      </c>
      <c r="B192" s="160">
        <v>8</v>
      </c>
      <c r="C192" s="155"/>
      <c r="D192" s="75"/>
      <c r="E192" s="75"/>
      <c r="F192" s="75" t="s">
        <v>137</v>
      </c>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2"/>
    </row>
    <row r="193" spans="1:33" x14ac:dyDescent="0.2">
      <c r="A193" s="159" t="s">
        <v>280</v>
      </c>
      <c r="B193" s="160">
        <v>7</v>
      </c>
      <c r="C193" s="155"/>
      <c r="D193" s="75"/>
      <c r="E193" s="75"/>
      <c r="F193" s="75" t="s">
        <v>137</v>
      </c>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2"/>
    </row>
    <row r="194" spans="1:33" x14ac:dyDescent="0.2">
      <c r="A194" s="159" t="s">
        <v>281</v>
      </c>
      <c r="B194" s="160">
        <v>8</v>
      </c>
      <c r="C194" s="155"/>
      <c r="D194" s="75"/>
      <c r="E194" s="75"/>
      <c r="F194" s="75" t="s">
        <v>137</v>
      </c>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2"/>
    </row>
    <row r="195" spans="1:33" x14ac:dyDescent="0.2">
      <c r="A195" s="159" t="s">
        <v>282</v>
      </c>
      <c r="B195" s="160">
        <v>9</v>
      </c>
      <c r="C195" s="155"/>
      <c r="D195" s="75"/>
      <c r="E195" s="75"/>
      <c r="F195" s="75" t="s">
        <v>137</v>
      </c>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2"/>
    </row>
    <row r="196" spans="1:33" x14ac:dyDescent="0.2">
      <c r="A196" s="159" t="s">
        <v>283</v>
      </c>
      <c r="B196" s="160">
        <v>7</v>
      </c>
      <c r="C196" s="155"/>
      <c r="D196" s="75"/>
      <c r="E196" s="75"/>
      <c r="F196" s="75" t="s">
        <v>137</v>
      </c>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2"/>
    </row>
    <row r="197" spans="1:33" x14ac:dyDescent="0.2">
      <c r="A197" s="159" t="s">
        <v>284</v>
      </c>
      <c r="B197" s="160">
        <v>7</v>
      </c>
      <c r="C197" s="155"/>
      <c r="D197" s="75"/>
      <c r="E197" s="75"/>
      <c r="F197" s="75" t="s">
        <v>137</v>
      </c>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2"/>
    </row>
    <row r="198" spans="1:33" x14ac:dyDescent="0.2">
      <c r="A198" s="159" t="s">
        <v>285</v>
      </c>
      <c r="B198" s="160">
        <v>6</v>
      </c>
      <c r="C198" s="155"/>
      <c r="D198" s="75"/>
      <c r="E198" s="75"/>
      <c r="F198" s="75" t="s">
        <v>137</v>
      </c>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2"/>
    </row>
    <row r="199" spans="1:33" x14ac:dyDescent="0.2">
      <c r="A199" s="159" t="s">
        <v>286</v>
      </c>
      <c r="B199" s="160">
        <v>1</v>
      </c>
      <c r="C199" s="155"/>
      <c r="D199" s="75"/>
      <c r="E199" s="75"/>
      <c r="F199" s="75" t="s">
        <v>137</v>
      </c>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2"/>
    </row>
    <row r="200" spans="1:33" x14ac:dyDescent="0.2">
      <c r="A200" s="159" t="s">
        <v>287</v>
      </c>
      <c r="B200" s="160">
        <v>8</v>
      </c>
      <c r="C200" s="155"/>
      <c r="D200" s="75"/>
      <c r="E200" s="75"/>
      <c r="F200" s="75" t="s">
        <v>137</v>
      </c>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2"/>
    </row>
    <row r="201" spans="1:33" x14ac:dyDescent="0.2">
      <c r="A201" s="159" t="s">
        <v>288</v>
      </c>
      <c r="B201" s="160">
        <v>6</v>
      </c>
      <c r="C201" s="155"/>
      <c r="D201" s="75"/>
      <c r="E201" s="75"/>
      <c r="F201" s="75" t="s">
        <v>137</v>
      </c>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2"/>
    </row>
    <row r="202" spans="1:33" x14ac:dyDescent="0.2">
      <c r="A202" s="159" t="s">
        <v>289</v>
      </c>
      <c r="B202" s="160">
        <v>2</v>
      </c>
      <c r="C202" s="155"/>
      <c r="D202" s="75"/>
      <c r="E202" s="75"/>
      <c r="F202" s="75" t="s">
        <v>137</v>
      </c>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2"/>
    </row>
    <row r="203" spans="1:33" x14ac:dyDescent="0.2">
      <c r="A203" s="159" t="s">
        <v>290</v>
      </c>
      <c r="B203" s="160">
        <v>5</v>
      </c>
      <c r="C203" s="155"/>
      <c r="D203" s="75"/>
      <c r="E203" s="75"/>
      <c r="F203" s="75" t="s">
        <v>137</v>
      </c>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2"/>
    </row>
    <row r="204" spans="1:33" x14ac:dyDescent="0.2">
      <c r="A204" s="159" t="s">
        <v>291</v>
      </c>
      <c r="B204" s="160">
        <v>8</v>
      </c>
      <c r="C204" s="155"/>
      <c r="D204" s="75"/>
      <c r="E204" s="75"/>
      <c r="F204" s="75" t="s">
        <v>137</v>
      </c>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2"/>
    </row>
    <row r="205" spans="1:33" x14ac:dyDescent="0.2">
      <c r="A205" s="159" t="s">
        <v>292</v>
      </c>
      <c r="B205" s="160">
        <v>6</v>
      </c>
      <c r="C205" s="155"/>
      <c r="D205" s="75"/>
      <c r="E205" s="75"/>
      <c r="F205" s="75" t="s">
        <v>137</v>
      </c>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2"/>
    </row>
    <row r="206" spans="1:33" x14ac:dyDescent="0.2">
      <c r="A206" s="159" t="s">
        <v>293</v>
      </c>
      <c r="B206" s="160">
        <v>5</v>
      </c>
      <c r="C206" s="155"/>
      <c r="D206" s="75"/>
      <c r="E206" s="75"/>
      <c r="F206" s="75" t="s">
        <v>137</v>
      </c>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2"/>
    </row>
    <row r="207" spans="1:33" x14ac:dyDescent="0.2">
      <c r="A207" s="159" t="s">
        <v>294</v>
      </c>
      <c r="B207" s="160">
        <v>8</v>
      </c>
      <c r="C207" s="155"/>
      <c r="D207" s="75"/>
      <c r="E207" s="75"/>
      <c r="F207" s="75" t="s">
        <v>137</v>
      </c>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2"/>
    </row>
    <row r="208" spans="1:33" x14ac:dyDescent="0.2">
      <c r="A208" s="159" t="s">
        <v>295</v>
      </c>
      <c r="B208" s="160">
        <v>5</v>
      </c>
      <c r="C208" s="155"/>
      <c r="D208" s="75"/>
      <c r="E208" s="75"/>
      <c r="F208" s="75" t="s">
        <v>137</v>
      </c>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2"/>
    </row>
    <row r="209" spans="1:33" x14ac:dyDescent="0.2">
      <c r="A209" s="159" t="s">
        <v>296</v>
      </c>
      <c r="B209" s="160">
        <v>8</v>
      </c>
      <c r="C209" s="155" t="s">
        <v>142</v>
      </c>
      <c r="D209" s="75"/>
      <c r="E209" s="75"/>
      <c r="F209" s="75" t="s">
        <v>149</v>
      </c>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2"/>
    </row>
    <row r="210" spans="1:33" x14ac:dyDescent="0.2">
      <c r="A210" s="159" t="s">
        <v>297</v>
      </c>
      <c r="B210" s="160">
        <v>2</v>
      </c>
      <c r="C210" s="155"/>
      <c r="D210" s="75"/>
      <c r="E210" s="75"/>
      <c r="F210" s="75" t="s">
        <v>137</v>
      </c>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2"/>
    </row>
    <row r="211" spans="1:33" x14ac:dyDescent="0.2">
      <c r="A211" s="159" t="s">
        <v>298</v>
      </c>
      <c r="B211" s="160">
        <v>9</v>
      </c>
      <c r="C211" s="155"/>
      <c r="D211" s="75"/>
      <c r="E211" s="75"/>
      <c r="F211" s="75" t="s">
        <v>137</v>
      </c>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2"/>
    </row>
    <row r="212" spans="1:33" x14ac:dyDescent="0.2">
      <c r="A212" s="159" t="s">
        <v>299</v>
      </c>
      <c r="B212" s="160">
        <v>3</v>
      </c>
      <c r="C212" s="155"/>
      <c r="D212" s="75"/>
      <c r="E212" s="75"/>
      <c r="F212" s="75" t="s">
        <v>137</v>
      </c>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2"/>
    </row>
    <row r="213" spans="1:33" x14ac:dyDescent="0.2">
      <c r="A213" s="159" t="s">
        <v>300</v>
      </c>
      <c r="B213" s="160">
        <v>6</v>
      </c>
      <c r="C213" s="155"/>
      <c r="D213" s="75"/>
      <c r="E213" s="75"/>
      <c r="F213" s="75" t="s">
        <v>137</v>
      </c>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2"/>
    </row>
    <row r="214" spans="1:33" x14ac:dyDescent="0.2">
      <c r="A214" s="159" t="s">
        <v>301</v>
      </c>
      <c r="B214" s="160">
        <v>8</v>
      </c>
      <c r="C214" s="155"/>
      <c r="D214" s="75"/>
      <c r="E214" s="75"/>
      <c r="F214" s="75" t="s">
        <v>137</v>
      </c>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2"/>
    </row>
    <row r="215" spans="1:33" x14ac:dyDescent="0.2">
      <c r="A215" s="159" t="s">
        <v>302</v>
      </c>
      <c r="B215" s="160">
        <v>6</v>
      </c>
      <c r="C215" s="155"/>
      <c r="D215" s="75"/>
      <c r="E215" s="75"/>
      <c r="F215" s="75" t="s">
        <v>137</v>
      </c>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2"/>
    </row>
    <row r="216" spans="1:33" x14ac:dyDescent="0.2">
      <c r="A216" s="159" t="s">
        <v>303</v>
      </c>
      <c r="B216" s="160">
        <v>2</v>
      </c>
      <c r="C216" s="155" t="s">
        <v>142</v>
      </c>
      <c r="D216" s="75"/>
      <c r="E216" s="75"/>
      <c r="F216" s="75" t="s">
        <v>137</v>
      </c>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2"/>
    </row>
    <row r="217" spans="1:33" x14ac:dyDescent="0.2">
      <c r="A217" s="159" t="s">
        <v>304</v>
      </c>
      <c r="B217" s="160">
        <v>9</v>
      </c>
      <c r="C217" s="155"/>
      <c r="D217" s="75"/>
      <c r="E217" s="75"/>
      <c r="F217" s="75" t="s">
        <v>137</v>
      </c>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2"/>
    </row>
    <row r="218" spans="1:33" x14ac:dyDescent="0.2">
      <c r="A218" s="159" t="s">
        <v>305</v>
      </c>
      <c r="B218" s="160">
        <v>10</v>
      </c>
      <c r="C218" s="155"/>
      <c r="D218" s="75"/>
      <c r="E218" s="75"/>
      <c r="F218" s="75" t="s">
        <v>137</v>
      </c>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2"/>
    </row>
    <row r="219" spans="1:33" x14ac:dyDescent="0.2">
      <c r="A219" s="159" t="s">
        <v>306</v>
      </c>
      <c r="B219" s="160">
        <v>5</v>
      </c>
      <c r="C219" s="155"/>
      <c r="D219" s="75"/>
      <c r="E219" s="75"/>
      <c r="F219" s="75" t="s">
        <v>137</v>
      </c>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2"/>
    </row>
    <row r="220" spans="1:33" x14ac:dyDescent="0.2">
      <c r="A220" s="159" t="s">
        <v>307</v>
      </c>
      <c r="B220" s="160">
        <v>9</v>
      </c>
      <c r="C220" s="155"/>
      <c r="D220" s="75"/>
      <c r="E220" s="75"/>
      <c r="F220" s="75" t="s">
        <v>137</v>
      </c>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2"/>
    </row>
    <row r="221" spans="1:33" x14ac:dyDescent="0.2">
      <c r="A221" s="159" t="s">
        <v>308</v>
      </c>
      <c r="B221" s="160">
        <v>10</v>
      </c>
      <c r="C221" s="155"/>
      <c r="D221" s="75"/>
      <c r="E221" s="75"/>
      <c r="F221" s="75" t="s">
        <v>137</v>
      </c>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2"/>
    </row>
    <row r="222" spans="1:33" x14ac:dyDescent="0.2">
      <c r="A222" s="159" t="s">
        <v>309</v>
      </c>
      <c r="B222" s="160">
        <v>8</v>
      </c>
      <c r="C222" s="155" t="s">
        <v>142</v>
      </c>
      <c r="D222" s="75"/>
      <c r="E222" s="75" t="s">
        <v>142</v>
      </c>
      <c r="F222" s="75" t="s">
        <v>143</v>
      </c>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2"/>
    </row>
    <row r="223" spans="1:33" x14ac:dyDescent="0.2">
      <c r="A223" s="159" t="s">
        <v>310</v>
      </c>
      <c r="B223" s="160">
        <v>6</v>
      </c>
      <c r="C223" s="155"/>
      <c r="D223" s="75"/>
      <c r="E223" s="75"/>
      <c r="F223" s="75" t="s">
        <v>137</v>
      </c>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2"/>
    </row>
    <row r="224" spans="1:33" x14ac:dyDescent="0.2">
      <c r="A224" s="159" t="s">
        <v>311</v>
      </c>
      <c r="B224" s="160">
        <v>8</v>
      </c>
      <c r="C224" s="155"/>
      <c r="D224" s="75" t="s">
        <v>142</v>
      </c>
      <c r="E224" s="75"/>
      <c r="F224" s="75" t="s">
        <v>155</v>
      </c>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2"/>
    </row>
    <row r="225" spans="1:33" x14ac:dyDescent="0.2">
      <c r="A225" s="159" t="s">
        <v>312</v>
      </c>
      <c r="B225" s="160">
        <v>7</v>
      </c>
      <c r="C225" s="155"/>
      <c r="D225" s="75"/>
      <c r="E225" s="75"/>
      <c r="F225" s="75" t="s">
        <v>137</v>
      </c>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2"/>
    </row>
    <row r="226" spans="1:33" x14ac:dyDescent="0.2">
      <c r="A226" s="159" t="s">
        <v>313</v>
      </c>
      <c r="B226" s="160">
        <v>3</v>
      </c>
      <c r="C226" s="155" t="s">
        <v>142</v>
      </c>
      <c r="D226" s="75"/>
      <c r="E226" s="75"/>
      <c r="F226" s="75" t="s">
        <v>149</v>
      </c>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2"/>
    </row>
    <row r="227" spans="1:33" x14ac:dyDescent="0.2">
      <c r="A227" s="159" t="s">
        <v>314</v>
      </c>
      <c r="B227" s="160">
        <v>4</v>
      </c>
      <c r="C227" s="155"/>
      <c r="D227" s="75" t="s">
        <v>142</v>
      </c>
      <c r="E227" s="75"/>
      <c r="F227" s="75" t="s">
        <v>137</v>
      </c>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2"/>
    </row>
    <row r="228" spans="1:33" x14ac:dyDescent="0.2">
      <c r="A228" s="159" t="s">
        <v>315</v>
      </c>
      <c r="B228" s="160">
        <v>8</v>
      </c>
      <c r="C228" s="155"/>
      <c r="D228" s="75"/>
      <c r="E228" s="75"/>
      <c r="F228" s="75" t="s">
        <v>137</v>
      </c>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2"/>
    </row>
    <row r="229" spans="1:33" x14ac:dyDescent="0.2">
      <c r="A229" s="159" t="s">
        <v>316</v>
      </c>
      <c r="B229" s="160">
        <v>7</v>
      </c>
      <c r="C229" s="155"/>
      <c r="D229" s="75"/>
      <c r="E229" s="75"/>
      <c r="F229" s="75" t="s">
        <v>137</v>
      </c>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2"/>
    </row>
    <row r="230" spans="1:33" x14ac:dyDescent="0.2">
      <c r="A230" s="159" t="s">
        <v>317</v>
      </c>
      <c r="B230" s="160">
        <v>2</v>
      </c>
      <c r="C230" s="155"/>
      <c r="D230" s="75" t="s">
        <v>142</v>
      </c>
      <c r="E230" s="75"/>
      <c r="F230" s="75" t="s">
        <v>155</v>
      </c>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2"/>
    </row>
    <row r="231" spans="1:33" x14ac:dyDescent="0.2">
      <c r="A231" s="159" t="s">
        <v>318</v>
      </c>
      <c r="B231" s="160">
        <v>4</v>
      </c>
      <c r="C231" s="155"/>
      <c r="D231" s="75"/>
      <c r="E231" s="75"/>
      <c r="F231" s="75" t="s">
        <v>137</v>
      </c>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2"/>
    </row>
    <row r="232" spans="1:33" x14ac:dyDescent="0.2">
      <c r="A232" s="159" t="s">
        <v>319</v>
      </c>
      <c r="B232" s="160">
        <v>4</v>
      </c>
      <c r="C232" s="155" t="s">
        <v>142</v>
      </c>
      <c r="D232" s="75"/>
      <c r="E232" s="75" t="s">
        <v>142</v>
      </c>
      <c r="F232" s="75" t="s">
        <v>143</v>
      </c>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2"/>
    </row>
    <row r="233" spans="1:33" x14ac:dyDescent="0.2">
      <c r="A233" s="159" t="s">
        <v>320</v>
      </c>
      <c r="B233" s="160">
        <v>7</v>
      </c>
      <c r="C233" s="155"/>
      <c r="D233" s="75"/>
      <c r="E233" s="75"/>
      <c r="F233" s="75" t="s">
        <v>137</v>
      </c>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2"/>
    </row>
    <row r="234" spans="1:33" x14ac:dyDescent="0.2">
      <c r="A234" s="159" t="s">
        <v>321</v>
      </c>
      <c r="B234" s="160">
        <v>7</v>
      </c>
      <c r="C234" s="155"/>
      <c r="D234" s="75"/>
      <c r="E234" s="75"/>
      <c r="F234" s="75" t="s">
        <v>137</v>
      </c>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2"/>
    </row>
    <row r="235" spans="1:33" x14ac:dyDescent="0.2">
      <c r="A235" s="159" t="s">
        <v>322</v>
      </c>
      <c r="B235" s="160">
        <v>8</v>
      </c>
      <c r="C235" s="155"/>
      <c r="D235" s="75"/>
      <c r="E235" s="75"/>
      <c r="F235" s="75" t="s">
        <v>137</v>
      </c>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2"/>
    </row>
    <row r="236" spans="1:33" x14ac:dyDescent="0.2">
      <c r="A236" s="159" t="s">
        <v>323</v>
      </c>
      <c r="B236" s="160">
        <v>3</v>
      </c>
      <c r="C236" s="155"/>
      <c r="D236" s="75"/>
      <c r="E236" s="75"/>
      <c r="F236" s="75" t="s">
        <v>137</v>
      </c>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2"/>
    </row>
    <row r="237" spans="1:33" x14ac:dyDescent="0.2">
      <c r="A237" s="159" t="s">
        <v>324</v>
      </c>
      <c r="B237" s="160">
        <v>7</v>
      </c>
      <c r="C237" s="155"/>
      <c r="D237" s="75"/>
      <c r="E237" s="75"/>
      <c r="F237" s="75" t="s">
        <v>137</v>
      </c>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2"/>
    </row>
    <row r="238" spans="1:33" x14ac:dyDescent="0.2">
      <c r="A238" s="159" t="s">
        <v>325</v>
      </c>
      <c r="B238" s="160">
        <v>9</v>
      </c>
      <c r="C238" s="155"/>
      <c r="D238" s="75"/>
      <c r="E238" s="75"/>
      <c r="F238" s="75" t="s">
        <v>137</v>
      </c>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2"/>
    </row>
    <row r="239" spans="1:33" x14ac:dyDescent="0.2">
      <c r="A239" s="159" t="s">
        <v>326</v>
      </c>
      <c r="B239" s="160">
        <v>8</v>
      </c>
      <c r="C239" s="155"/>
      <c r="D239" s="75"/>
      <c r="E239" s="75"/>
      <c r="F239" s="75" t="s">
        <v>137</v>
      </c>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2"/>
    </row>
    <row r="240" spans="1:33" x14ac:dyDescent="0.2">
      <c r="A240" s="159" t="s">
        <v>327</v>
      </c>
      <c r="B240" s="160">
        <v>2</v>
      </c>
      <c r="C240" s="155"/>
      <c r="D240" s="75" t="s">
        <v>142</v>
      </c>
      <c r="E240" s="75"/>
      <c r="F240" s="75" t="s">
        <v>155</v>
      </c>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2"/>
    </row>
    <row r="241" spans="1:33" x14ac:dyDescent="0.2">
      <c r="A241" s="159" t="s">
        <v>328</v>
      </c>
      <c r="B241" s="160">
        <v>8</v>
      </c>
      <c r="C241" s="155"/>
      <c r="D241" s="75"/>
      <c r="E241" s="75"/>
      <c r="F241" s="75" t="s">
        <v>137</v>
      </c>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2"/>
    </row>
    <row r="242" spans="1:33" x14ac:dyDescent="0.2">
      <c r="A242" s="159" t="s">
        <v>329</v>
      </c>
      <c r="B242" s="160">
        <v>6</v>
      </c>
      <c r="C242" s="155"/>
      <c r="D242" s="75"/>
      <c r="E242" s="75"/>
      <c r="F242" s="75" t="s">
        <v>137</v>
      </c>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2"/>
    </row>
    <row r="243" spans="1:33" x14ac:dyDescent="0.2">
      <c r="A243" s="159" t="s">
        <v>330</v>
      </c>
      <c r="B243" s="160">
        <v>7</v>
      </c>
      <c r="C243" s="155"/>
      <c r="D243" s="75"/>
      <c r="E243" s="75"/>
      <c r="F243" s="75" t="s">
        <v>137</v>
      </c>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2"/>
    </row>
    <row r="244" spans="1:33" x14ac:dyDescent="0.2">
      <c r="A244" s="159" t="s">
        <v>331</v>
      </c>
      <c r="B244" s="160">
        <v>9</v>
      </c>
      <c r="C244" s="155"/>
      <c r="D244" s="75"/>
      <c r="E244" s="75"/>
      <c r="F244" s="75" t="s">
        <v>137</v>
      </c>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2"/>
    </row>
    <row r="245" spans="1:33" x14ac:dyDescent="0.2">
      <c r="A245" s="159" t="s">
        <v>332</v>
      </c>
      <c r="B245" s="160">
        <v>6</v>
      </c>
      <c r="C245" s="155"/>
      <c r="D245" s="75"/>
      <c r="E245" s="75"/>
      <c r="F245" s="75" t="s">
        <v>137</v>
      </c>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2"/>
    </row>
    <row r="246" spans="1:33" x14ac:dyDescent="0.2">
      <c r="A246" s="159" t="s">
        <v>333</v>
      </c>
      <c r="B246" s="160">
        <v>7</v>
      </c>
      <c r="C246" s="155" t="s">
        <v>142</v>
      </c>
      <c r="D246" s="75"/>
      <c r="E246" s="75"/>
      <c r="F246" s="75" t="s">
        <v>149</v>
      </c>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2"/>
    </row>
    <row r="247" spans="1:33" x14ac:dyDescent="0.2">
      <c r="A247" s="159" t="s">
        <v>334</v>
      </c>
      <c r="B247" s="160">
        <v>4</v>
      </c>
      <c r="C247" s="155"/>
      <c r="D247" s="75"/>
      <c r="E247" s="75"/>
      <c r="F247" s="75" t="s">
        <v>137</v>
      </c>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2"/>
    </row>
    <row r="248" spans="1:33" x14ac:dyDescent="0.2">
      <c r="A248" s="159" t="s">
        <v>335</v>
      </c>
      <c r="B248" s="160">
        <v>4</v>
      </c>
      <c r="C248" s="155"/>
      <c r="D248" s="75" t="s">
        <v>142</v>
      </c>
      <c r="E248" s="75"/>
      <c r="F248" s="75" t="s">
        <v>155</v>
      </c>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2"/>
    </row>
    <row r="249" spans="1:33" x14ac:dyDescent="0.2">
      <c r="A249" s="159" t="s">
        <v>336</v>
      </c>
      <c r="B249" s="160">
        <v>8</v>
      </c>
      <c r="C249" s="155"/>
      <c r="D249" s="75"/>
      <c r="E249" s="75"/>
      <c r="F249" s="75" t="s">
        <v>137</v>
      </c>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2"/>
    </row>
    <row r="250" spans="1:33" x14ac:dyDescent="0.2">
      <c r="A250" s="159" t="s">
        <v>337</v>
      </c>
      <c r="B250" s="160">
        <v>5</v>
      </c>
      <c r="C250" s="155"/>
      <c r="D250" s="75"/>
      <c r="E250" s="75"/>
      <c r="F250" s="75" t="s">
        <v>137</v>
      </c>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2"/>
    </row>
    <row r="251" spans="1:33" x14ac:dyDescent="0.2">
      <c r="A251" s="159" t="s">
        <v>338</v>
      </c>
      <c r="B251" s="160">
        <v>8</v>
      </c>
      <c r="C251" s="155"/>
      <c r="D251" s="75"/>
      <c r="E251" s="75"/>
      <c r="F251" s="75" t="s">
        <v>137</v>
      </c>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2"/>
    </row>
    <row r="252" spans="1:33" x14ac:dyDescent="0.2">
      <c r="A252" s="159" t="s">
        <v>339</v>
      </c>
      <c r="B252" s="160">
        <v>8</v>
      </c>
      <c r="C252" s="155"/>
      <c r="D252" s="75"/>
      <c r="E252" s="75"/>
      <c r="F252" s="75" t="s">
        <v>137</v>
      </c>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2"/>
    </row>
    <row r="253" spans="1:33" x14ac:dyDescent="0.2">
      <c r="A253" s="159" t="s">
        <v>340</v>
      </c>
      <c r="B253" s="160">
        <v>8</v>
      </c>
      <c r="C253" s="155"/>
      <c r="D253" s="75"/>
      <c r="E253" s="75"/>
      <c r="F253" s="75" t="s">
        <v>137</v>
      </c>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2"/>
    </row>
    <row r="254" spans="1:33" x14ac:dyDescent="0.2">
      <c r="A254" s="159" t="s">
        <v>341</v>
      </c>
      <c r="B254" s="160">
        <v>10</v>
      </c>
      <c r="C254" s="155"/>
      <c r="D254" s="75"/>
      <c r="E254" s="75"/>
      <c r="F254" s="75" t="s">
        <v>137</v>
      </c>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2"/>
    </row>
    <row r="255" spans="1:33" x14ac:dyDescent="0.2">
      <c r="A255" s="159" t="s">
        <v>342</v>
      </c>
      <c r="B255" s="160">
        <v>8</v>
      </c>
      <c r="C255" s="155"/>
      <c r="D255" s="75"/>
      <c r="E255" s="75"/>
      <c r="F255" s="75" t="s">
        <v>137</v>
      </c>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2"/>
    </row>
    <row r="256" spans="1:33" x14ac:dyDescent="0.2">
      <c r="A256" s="159" t="s">
        <v>343</v>
      </c>
      <c r="B256" s="160">
        <v>8</v>
      </c>
      <c r="C256" s="155"/>
      <c r="D256" s="75"/>
      <c r="E256" s="75"/>
      <c r="F256" s="75" t="s">
        <v>137</v>
      </c>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2"/>
    </row>
    <row r="257" spans="1:33" x14ac:dyDescent="0.2">
      <c r="A257" s="159" t="s">
        <v>344</v>
      </c>
      <c r="B257" s="160">
        <v>9</v>
      </c>
      <c r="C257" s="155"/>
      <c r="D257" s="75"/>
      <c r="E257" s="75"/>
      <c r="F257" s="75" t="s">
        <v>137</v>
      </c>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2"/>
    </row>
    <row r="258" spans="1:33" x14ac:dyDescent="0.2">
      <c r="A258" s="159" t="s">
        <v>345</v>
      </c>
      <c r="B258" s="160">
        <v>6</v>
      </c>
      <c r="C258" s="155"/>
      <c r="D258" s="75"/>
      <c r="E258" s="75"/>
      <c r="F258" s="75" t="s">
        <v>137</v>
      </c>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2"/>
    </row>
    <row r="259" spans="1:33" x14ac:dyDescent="0.2">
      <c r="A259" s="159" t="s">
        <v>346</v>
      </c>
      <c r="B259" s="160">
        <v>8</v>
      </c>
      <c r="C259" s="155"/>
      <c r="D259" s="75"/>
      <c r="E259" s="75"/>
      <c r="F259" s="75" t="s">
        <v>137</v>
      </c>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2"/>
    </row>
    <row r="260" spans="1:33" x14ac:dyDescent="0.2">
      <c r="A260" s="159" t="s">
        <v>347</v>
      </c>
      <c r="B260" s="160">
        <v>7</v>
      </c>
      <c r="C260" s="155"/>
      <c r="D260" s="75"/>
      <c r="E260" s="75"/>
      <c r="F260" s="75" t="s">
        <v>137</v>
      </c>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2"/>
    </row>
    <row r="261" spans="1:33" x14ac:dyDescent="0.2">
      <c r="A261" s="159" t="s">
        <v>348</v>
      </c>
      <c r="B261" s="160">
        <v>8</v>
      </c>
      <c r="C261" s="155"/>
      <c r="D261" s="75"/>
      <c r="E261" s="75"/>
      <c r="F261" s="75" t="s">
        <v>137</v>
      </c>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2"/>
    </row>
    <row r="262" spans="1:33" x14ac:dyDescent="0.2">
      <c r="A262" s="159" t="s">
        <v>349</v>
      </c>
      <c r="B262" s="160">
        <v>7</v>
      </c>
      <c r="C262" s="155"/>
      <c r="D262" s="75"/>
      <c r="E262" s="75"/>
      <c r="F262" s="75" t="s">
        <v>137</v>
      </c>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2"/>
    </row>
    <row r="263" spans="1:33" x14ac:dyDescent="0.2">
      <c r="A263" s="159" t="s">
        <v>350</v>
      </c>
      <c r="B263" s="160">
        <v>8</v>
      </c>
      <c r="C263" s="155"/>
      <c r="D263" s="75"/>
      <c r="E263" s="75"/>
      <c r="F263" s="75" t="s">
        <v>137</v>
      </c>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2"/>
    </row>
    <row r="264" spans="1:33" x14ac:dyDescent="0.2">
      <c r="A264" s="159" t="s">
        <v>351</v>
      </c>
      <c r="B264" s="160">
        <v>7</v>
      </c>
      <c r="C264" s="155"/>
      <c r="D264" s="75"/>
      <c r="E264" s="75"/>
      <c r="F264" s="75" t="s">
        <v>137</v>
      </c>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2"/>
    </row>
    <row r="265" spans="1:33" x14ac:dyDescent="0.2">
      <c r="A265" s="159" t="s">
        <v>352</v>
      </c>
      <c r="B265" s="160">
        <v>7</v>
      </c>
      <c r="C265" s="155"/>
      <c r="D265" s="75"/>
      <c r="E265" s="75"/>
      <c r="F265" s="75" t="s">
        <v>137</v>
      </c>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2"/>
    </row>
    <row r="266" spans="1:33" x14ac:dyDescent="0.2">
      <c r="A266" s="159" t="s">
        <v>353</v>
      </c>
      <c r="B266" s="160">
        <v>5</v>
      </c>
      <c r="C266" s="155"/>
      <c r="D266" s="75"/>
      <c r="E266" s="75"/>
      <c r="F266" s="75" t="s">
        <v>137</v>
      </c>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2"/>
    </row>
    <row r="267" spans="1:33" x14ac:dyDescent="0.2">
      <c r="A267" s="159" t="s">
        <v>354</v>
      </c>
      <c r="B267" s="160">
        <v>9</v>
      </c>
      <c r="C267" s="155"/>
      <c r="D267" s="75"/>
      <c r="E267" s="75"/>
      <c r="F267" s="75" t="s">
        <v>137</v>
      </c>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2"/>
    </row>
    <row r="268" spans="1:33" x14ac:dyDescent="0.2">
      <c r="A268" s="159" t="s">
        <v>355</v>
      </c>
      <c r="B268" s="160">
        <v>6</v>
      </c>
      <c r="C268" s="155"/>
      <c r="D268" s="75"/>
      <c r="E268" s="75"/>
      <c r="F268" s="75" t="s">
        <v>137</v>
      </c>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2"/>
    </row>
    <row r="269" spans="1:33" x14ac:dyDescent="0.2">
      <c r="A269" s="159" t="s">
        <v>356</v>
      </c>
      <c r="B269" s="160">
        <v>7</v>
      </c>
      <c r="C269" s="155" t="s">
        <v>142</v>
      </c>
      <c r="D269" s="75"/>
      <c r="E269" s="75"/>
      <c r="F269" s="75" t="s">
        <v>149</v>
      </c>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2"/>
    </row>
    <row r="270" spans="1:33" x14ac:dyDescent="0.2">
      <c r="A270" s="159" t="s">
        <v>357</v>
      </c>
      <c r="B270" s="160">
        <v>8</v>
      </c>
      <c r="C270" s="155"/>
      <c r="D270" s="75"/>
      <c r="E270" s="75"/>
      <c r="F270" s="75" t="s">
        <v>137</v>
      </c>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2"/>
    </row>
    <row r="271" spans="1:33" x14ac:dyDescent="0.2">
      <c r="A271" s="159" t="s">
        <v>358</v>
      </c>
      <c r="B271" s="160">
        <v>6</v>
      </c>
      <c r="C271" s="155"/>
      <c r="D271" s="75"/>
      <c r="E271" s="75"/>
      <c r="F271" s="75" t="s">
        <v>137</v>
      </c>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2"/>
    </row>
    <row r="272" spans="1:33" x14ac:dyDescent="0.2">
      <c r="A272" s="159" t="s">
        <v>359</v>
      </c>
      <c r="B272" s="160">
        <v>4</v>
      </c>
      <c r="C272" s="155"/>
      <c r="D272" s="75"/>
      <c r="E272" s="75"/>
      <c r="F272" s="75" t="s">
        <v>137</v>
      </c>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2"/>
    </row>
    <row r="273" spans="1:33" x14ac:dyDescent="0.2">
      <c r="A273" s="159" t="s">
        <v>360</v>
      </c>
      <c r="B273" s="160">
        <v>6</v>
      </c>
      <c r="C273" s="155"/>
      <c r="D273" s="75"/>
      <c r="E273" s="75"/>
      <c r="F273" s="75" t="s">
        <v>137</v>
      </c>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2"/>
    </row>
    <row r="274" spans="1:33" x14ac:dyDescent="0.2">
      <c r="A274" s="159" t="s">
        <v>361</v>
      </c>
      <c r="B274" s="160">
        <v>6</v>
      </c>
      <c r="C274" s="155"/>
      <c r="D274" s="75"/>
      <c r="E274" s="75"/>
      <c r="F274" s="75" t="s">
        <v>137</v>
      </c>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2"/>
    </row>
    <row r="275" spans="1:33" x14ac:dyDescent="0.2">
      <c r="A275" s="159" t="s">
        <v>362</v>
      </c>
      <c r="B275" s="160">
        <v>7</v>
      </c>
      <c r="C275" s="155" t="s">
        <v>142</v>
      </c>
      <c r="D275" s="75"/>
      <c r="E275" s="75"/>
      <c r="F275" s="75" t="s">
        <v>149</v>
      </c>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2"/>
    </row>
    <row r="276" spans="1:33" x14ac:dyDescent="0.2">
      <c r="A276" s="159" t="s">
        <v>363</v>
      </c>
      <c r="B276" s="160">
        <v>7</v>
      </c>
      <c r="C276" s="155" t="s">
        <v>142</v>
      </c>
      <c r="D276" s="75"/>
      <c r="E276" s="75"/>
      <c r="F276" s="75" t="s">
        <v>149</v>
      </c>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2"/>
    </row>
    <row r="277" spans="1:33" x14ac:dyDescent="0.2">
      <c r="A277" s="159" t="s">
        <v>364</v>
      </c>
      <c r="B277" s="160">
        <v>6</v>
      </c>
      <c r="C277" s="155"/>
      <c r="D277" s="75"/>
      <c r="E277" s="75"/>
      <c r="F277" s="75" t="s">
        <v>137</v>
      </c>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2"/>
    </row>
    <row r="278" spans="1:33" x14ac:dyDescent="0.2">
      <c r="A278" s="159" t="s">
        <v>365</v>
      </c>
      <c r="B278" s="160">
        <v>7</v>
      </c>
      <c r="C278" s="155"/>
      <c r="D278" s="75"/>
      <c r="E278" s="75"/>
      <c r="F278" s="75" t="s">
        <v>137</v>
      </c>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2"/>
    </row>
    <row r="279" spans="1:33" x14ac:dyDescent="0.2">
      <c r="A279" s="159" t="s">
        <v>366</v>
      </c>
      <c r="B279" s="160">
        <v>8</v>
      </c>
      <c r="C279" s="155"/>
      <c r="D279" s="75"/>
      <c r="E279" s="75"/>
      <c r="F279" s="75" t="s">
        <v>137</v>
      </c>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2"/>
    </row>
    <row r="280" spans="1:33" x14ac:dyDescent="0.2">
      <c r="A280" s="159" t="s">
        <v>367</v>
      </c>
      <c r="B280" s="160">
        <v>9</v>
      </c>
      <c r="C280" s="155"/>
      <c r="D280" s="75"/>
      <c r="E280" s="75"/>
      <c r="F280" s="75" t="s">
        <v>137</v>
      </c>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2"/>
    </row>
    <row r="281" spans="1:33" x14ac:dyDescent="0.2">
      <c r="A281" s="159" t="s">
        <v>368</v>
      </c>
      <c r="B281" s="160">
        <v>8</v>
      </c>
      <c r="C281" s="155"/>
      <c r="D281" s="75"/>
      <c r="E281" s="75"/>
      <c r="F281" s="75" t="s">
        <v>137</v>
      </c>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2"/>
    </row>
    <row r="282" spans="1:33" x14ac:dyDescent="0.2">
      <c r="A282" s="159" t="s">
        <v>369</v>
      </c>
      <c r="B282" s="160">
        <v>9</v>
      </c>
      <c r="C282" s="155"/>
      <c r="D282" s="75"/>
      <c r="E282" s="75"/>
      <c r="F282" s="75" t="s">
        <v>137</v>
      </c>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2"/>
    </row>
    <row r="283" spans="1:33" x14ac:dyDescent="0.2">
      <c r="A283" s="159" t="s">
        <v>370</v>
      </c>
      <c r="B283" s="160">
        <v>6</v>
      </c>
      <c r="C283" s="155"/>
      <c r="D283" s="75"/>
      <c r="E283" s="75"/>
      <c r="F283" s="75" t="s">
        <v>137</v>
      </c>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2"/>
    </row>
    <row r="284" spans="1:33" x14ac:dyDescent="0.2">
      <c r="A284" s="159" t="s">
        <v>371</v>
      </c>
      <c r="B284" s="160">
        <v>6</v>
      </c>
      <c r="C284" s="155"/>
      <c r="D284" s="75"/>
      <c r="E284" s="75"/>
      <c r="F284" s="75" t="s">
        <v>137</v>
      </c>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2"/>
    </row>
    <row r="285" spans="1:33" x14ac:dyDescent="0.2">
      <c r="A285" s="159" t="s">
        <v>372</v>
      </c>
      <c r="B285" s="160">
        <v>7</v>
      </c>
      <c r="C285" s="155"/>
      <c r="D285" s="75"/>
      <c r="E285" s="75"/>
      <c r="F285" s="75" t="s">
        <v>137</v>
      </c>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2"/>
    </row>
    <row r="286" spans="1:33" x14ac:dyDescent="0.2">
      <c r="A286" s="159" t="s">
        <v>373</v>
      </c>
      <c r="B286" s="160">
        <v>8</v>
      </c>
      <c r="C286" s="155"/>
      <c r="D286" s="75"/>
      <c r="E286" s="75"/>
      <c r="F286" s="75" t="s">
        <v>137</v>
      </c>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2"/>
    </row>
    <row r="287" spans="1:33" x14ac:dyDescent="0.2">
      <c r="A287" s="159" t="s">
        <v>374</v>
      </c>
      <c r="B287" s="160">
        <v>7</v>
      </c>
      <c r="C287" s="155"/>
      <c r="D287" s="75"/>
      <c r="E287" s="75"/>
      <c r="F287" s="75" t="s">
        <v>137</v>
      </c>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2"/>
    </row>
    <row r="288" spans="1:33" x14ac:dyDescent="0.2">
      <c r="A288" s="159" t="s">
        <v>375</v>
      </c>
      <c r="B288" s="160">
        <v>4</v>
      </c>
      <c r="C288" s="155"/>
      <c r="D288" s="75" t="s">
        <v>142</v>
      </c>
      <c r="E288" s="75"/>
      <c r="F288" s="75" t="s">
        <v>155</v>
      </c>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2"/>
    </row>
    <row r="289" spans="1:33" x14ac:dyDescent="0.2">
      <c r="A289" s="159" t="s">
        <v>376</v>
      </c>
      <c r="B289" s="160">
        <v>7</v>
      </c>
      <c r="C289" s="155"/>
      <c r="D289" s="75"/>
      <c r="E289" s="75"/>
      <c r="F289" s="75" t="s">
        <v>137</v>
      </c>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2"/>
    </row>
    <row r="290" spans="1:33" x14ac:dyDescent="0.2">
      <c r="A290" s="159" t="s">
        <v>377</v>
      </c>
      <c r="B290" s="160">
        <v>4</v>
      </c>
      <c r="C290" s="155"/>
      <c r="D290" s="75" t="s">
        <v>142</v>
      </c>
      <c r="E290" s="75"/>
      <c r="F290" s="75" t="s">
        <v>155</v>
      </c>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2"/>
    </row>
    <row r="291" spans="1:33" x14ac:dyDescent="0.2">
      <c r="A291" s="159" t="s">
        <v>378</v>
      </c>
      <c r="B291" s="160">
        <v>7</v>
      </c>
      <c r="C291" s="155"/>
      <c r="D291" s="75"/>
      <c r="E291" s="75"/>
      <c r="F291" s="75" t="s">
        <v>137</v>
      </c>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2"/>
    </row>
    <row r="292" spans="1:33" x14ac:dyDescent="0.2">
      <c r="A292" s="159" t="s">
        <v>379</v>
      </c>
      <c r="B292" s="160">
        <v>4</v>
      </c>
      <c r="C292" s="155"/>
      <c r="D292" s="75"/>
      <c r="E292" s="75"/>
      <c r="F292" s="75" t="s">
        <v>137</v>
      </c>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2"/>
    </row>
    <row r="293" spans="1:33" x14ac:dyDescent="0.2">
      <c r="A293" s="159" t="s">
        <v>380</v>
      </c>
      <c r="B293" s="160">
        <v>7</v>
      </c>
      <c r="C293" s="155"/>
      <c r="D293" s="75"/>
      <c r="E293" s="75"/>
      <c r="F293" s="75" t="s">
        <v>137</v>
      </c>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2"/>
    </row>
    <row r="294" spans="1:33" x14ac:dyDescent="0.2">
      <c r="A294" s="159" t="s">
        <v>381</v>
      </c>
      <c r="B294" s="160">
        <v>8</v>
      </c>
      <c r="C294" s="155"/>
      <c r="D294" s="75"/>
      <c r="E294" s="75"/>
      <c r="F294" s="75" t="s">
        <v>137</v>
      </c>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2"/>
    </row>
    <row r="295" spans="1:33" x14ac:dyDescent="0.2">
      <c r="A295" s="159" t="s">
        <v>382</v>
      </c>
      <c r="B295" s="160">
        <v>8</v>
      </c>
      <c r="C295" s="155"/>
      <c r="D295" s="75"/>
      <c r="E295" s="75"/>
      <c r="F295" s="75" t="s">
        <v>137</v>
      </c>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2"/>
    </row>
    <row r="296" spans="1:33" x14ac:dyDescent="0.2">
      <c r="A296" s="159" t="s">
        <v>383</v>
      </c>
      <c r="B296" s="160">
        <v>9</v>
      </c>
      <c r="C296" s="155"/>
      <c r="D296" s="75"/>
      <c r="E296" s="75"/>
      <c r="F296" s="75" t="s">
        <v>137</v>
      </c>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2"/>
    </row>
    <row r="297" spans="1:33" x14ac:dyDescent="0.2">
      <c r="A297" s="159" t="s">
        <v>384</v>
      </c>
      <c r="B297" s="160">
        <v>9</v>
      </c>
      <c r="C297" s="155"/>
      <c r="D297" s="75"/>
      <c r="E297" s="75"/>
      <c r="F297" s="75" t="s">
        <v>137</v>
      </c>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2"/>
    </row>
    <row r="298" spans="1:33" x14ac:dyDescent="0.2">
      <c r="A298" s="159" t="s">
        <v>385</v>
      </c>
      <c r="B298" s="160">
        <v>7</v>
      </c>
      <c r="C298" s="155"/>
      <c r="D298" s="75"/>
      <c r="E298" s="75"/>
      <c r="F298" s="75" t="s">
        <v>137</v>
      </c>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2"/>
    </row>
    <row r="299" spans="1:33" x14ac:dyDescent="0.2">
      <c r="A299" s="159" t="s">
        <v>386</v>
      </c>
      <c r="B299" s="160">
        <v>8</v>
      </c>
      <c r="C299" s="155"/>
      <c r="D299" s="75"/>
      <c r="E299" s="75"/>
      <c r="F299" s="75" t="s">
        <v>137</v>
      </c>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2"/>
    </row>
    <row r="300" spans="1:33" x14ac:dyDescent="0.2">
      <c r="A300" s="159" t="s">
        <v>387</v>
      </c>
      <c r="B300" s="160">
        <v>8</v>
      </c>
      <c r="C300" s="155"/>
      <c r="D300" s="75"/>
      <c r="E300" s="75"/>
      <c r="F300" s="75" t="s">
        <v>137</v>
      </c>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2"/>
    </row>
    <row r="301" spans="1:33" x14ac:dyDescent="0.2">
      <c r="A301" s="159" t="s">
        <v>388</v>
      </c>
      <c r="B301" s="160">
        <v>5</v>
      </c>
      <c r="C301" s="155"/>
      <c r="D301" s="75"/>
      <c r="E301" s="75"/>
      <c r="F301" s="75" t="s">
        <v>137</v>
      </c>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2"/>
    </row>
    <row r="302" spans="1:33" x14ac:dyDescent="0.2">
      <c r="A302" s="159" t="s">
        <v>389</v>
      </c>
      <c r="B302" s="160">
        <v>8</v>
      </c>
      <c r="C302" s="155"/>
      <c r="D302" s="75"/>
      <c r="E302" s="75"/>
      <c r="F302" s="75" t="s">
        <v>137</v>
      </c>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2"/>
    </row>
    <row r="303" spans="1:33" x14ac:dyDescent="0.2">
      <c r="A303" s="159" t="s">
        <v>390</v>
      </c>
      <c r="B303" s="160">
        <v>9</v>
      </c>
      <c r="C303" s="155"/>
      <c r="D303" s="75"/>
      <c r="E303" s="75"/>
      <c r="F303" s="75" t="s">
        <v>137</v>
      </c>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2"/>
    </row>
    <row r="304" spans="1:33" x14ac:dyDescent="0.2">
      <c r="A304" s="159" t="s">
        <v>391</v>
      </c>
      <c r="B304" s="160">
        <v>9</v>
      </c>
      <c r="C304" s="155"/>
      <c r="D304" s="75"/>
      <c r="E304" s="75"/>
      <c r="F304" s="75" t="s">
        <v>137</v>
      </c>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2"/>
    </row>
    <row r="305" spans="1:33" x14ac:dyDescent="0.2">
      <c r="A305" s="159" t="s">
        <v>392</v>
      </c>
      <c r="B305" s="160">
        <v>6</v>
      </c>
      <c r="C305" s="155"/>
      <c r="D305" s="75"/>
      <c r="E305" s="75"/>
      <c r="F305" s="75" t="s">
        <v>137</v>
      </c>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2"/>
    </row>
    <row r="306" spans="1:33" x14ac:dyDescent="0.2">
      <c r="A306" s="159" t="s">
        <v>393</v>
      </c>
      <c r="B306" s="160">
        <v>8</v>
      </c>
      <c r="C306" s="155"/>
      <c r="D306" s="75"/>
      <c r="E306" s="75"/>
      <c r="F306" s="75" t="s">
        <v>137</v>
      </c>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2"/>
    </row>
    <row r="307" spans="1:33" x14ac:dyDescent="0.2">
      <c r="A307" s="159" t="s">
        <v>394</v>
      </c>
      <c r="B307" s="160">
        <v>9</v>
      </c>
      <c r="C307" s="155"/>
      <c r="D307" s="75"/>
      <c r="E307" s="75"/>
      <c r="F307" s="75" t="s">
        <v>137</v>
      </c>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2"/>
    </row>
    <row r="308" spans="1:33" x14ac:dyDescent="0.2">
      <c r="A308" s="159" t="s">
        <v>395</v>
      </c>
      <c r="B308" s="160">
        <v>6</v>
      </c>
      <c r="C308" s="155"/>
      <c r="D308" s="75"/>
      <c r="E308" s="75"/>
      <c r="F308" s="75" t="s">
        <v>137</v>
      </c>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2"/>
    </row>
    <row r="309" spans="1:33" x14ac:dyDescent="0.2">
      <c r="A309" s="159" t="s">
        <v>396</v>
      </c>
      <c r="B309" s="160">
        <v>7</v>
      </c>
      <c r="C309" s="155" t="s">
        <v>142</v>
      </c>
      <c r="D309" s="75"/>
      <c r="E309" s="75"/>
      <c r="F309" s="75" t="s">
        <v>149</v>
      </c>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2"/>
    </row>
    <row r="310" spans="1:33" x14ac:dyDescent="0.2">
      <c r="A310" s="159" t="s">
        <v>397</v>
      </c>
      <c r="B310" s="160">
        <v>5</v>
      </c>
      <c r="C310" s="155"/>
      <c r="D310" s="75"/>
      <c r="E310" s="75"/>
      <c r="F310" s="75" t="s">
        <v>137</v>
      </c>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2"/>
    </row>
    <row r="311" spans="1:33" x14ac:dyDescent="0.2">
      <c r="A311" s="159" t="s">
        <v>398</v>
      </c>
      <c r="B311" s="160">
        <v>7</v>
      </c>
      <c r="C311" s="155" t="s">
        <v>142</v>
      </c>
      <c r="D311" s="75"/>
      <c r="E311" s="75"/>
      <c r="F311" s="75" t="s">
        <v>149</v>
      </c>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2"/>
    </row>
    <row r="312" spans="1:33" x14ac:dyDescent="0.2">
      <c r="A312" s="159" t="s">
        <v>399</v>
      </c>
      <c r="B312" s="160">
        <v>7</v>
      </c>
      <c r="C312" s="155"/>
      <c r="D312" s="75"/>
      <c r="E312" s="75"/>
      <c r="F312" s="75" t="s">
        <v>137</v>
      </c>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2"/>
    </row>
    <row r="313" spans="1:33" x14ac:dyDescent="0.2">
      <c r="A313" s="159" t="s">
        <v>400</v>
      </c>
      <c r="B313" s="160">
        <v>6</v>
      </c>
      <c r="C313" s="155" t="s">
        <v>142</v>
      </c>
      <c r="D313" s="75"/>
      <c r="E313" s="75"/>
      <c r="F313" s="75" t="s">
        <v>149</v>
      </c>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2"/>
    </row>
    <row r="314" spans="1:33" x14ac:dyDescent="0.2">
      <c r="A314" s="159" t="s">
        <v>401</v>
      </c>
      <c r="B314" s="160">
        <v>8</v>
      </c>
      <c r="C314" s="155" t="s">
        <v>142</v>
      </c>
      <c r="D314" s="75"/>
      <c r="E314" s="75"/>
      <c r="F314" s="75" t="s">
        <v>149</v>
      </c>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2"/>
    </row>
    <row r="315" spans="1:33" x14ac:dyDescent="0.2">
      <c r="A315" s="159" t="s">
        <v>402</v>
      </c>
      <c r="B315" s="160">
        <v>7</v>
      </c>
      <c r="C315" s="155"/>
      <c r="D315" s="75"/>
      <c r="E315" s="75"/>
      <c r="F315" s="75" t="s">
        <v>137</v>
      </c>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2"/>
    </row>
    <row r="316" spans="1:33" x14ac:dyDescent="0.2">
      <c r="A316" s="159" t="s">
        <v>403</v>
      </c>
      <c r="B316" s="160">
        <v>8</v>
      </c>
      <c r="C316" s="155"/>
      <c r="D316" s="75"/>
      <c r="E316" s="75"/>
      <c r="F316" s="75" t="s">
        <v>137</v>
      </c>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2"/>
    </row>
    <row r="317" spans="1:33" x14ac:dyDescent="0.2">
      <c r="A317" s="159" t="s">
        <v>404</v>
      </c>
      <c r="B317" s="160">
        <v>8</v>
      </c>
      <c r="C317" s="155"/>
      <c r="D317" s="75"/>
      <c r="E317" s="75"/>
      <c r="F317" s="75" t="s">
        <v>137</v>
      </c>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2"/>
    </row>
    <row r="318" spans="1:33" x14ac:dyDescent="0.2">
      <c r="A318" s="159" t="s">
        <v>405</v>
      </c>
      <c r="B318" s="160">
        <v>8</v>
      </c>
      <c r="C318" s="155"/>
      <c r="D318" s="75"/>
      <c r="E318" s="75"/>
      <c r="F318" s="75" t="s">
        <v>137</v>
      </c>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2"/>
    </row>
    <row r="319" spans="1:33" x14ac:dyDescent="0.2">
      <c r="A319" s="159" t="s">
        <v>406</v>
      </c>
      <c r="B319" s="160">
        <v>6</v>
      </c>
      <c r="C319" s="155"/>
      <c r="D319" s="75"/>
      <c r="E319" s="75"/>
      <c r="F319" s="75" t="s">
        <v>137</v>
      </c>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2"/>
    </row>
    <row r="320" spans="1:33" x14ac:dyDescent="0.2">
      <c r="A320" s="159" t="s">
        <v>407</v>
      </c>
      <c r="B320" s="160">
        <v>6</v>
      </c>
      <c r="C320" s="155" t="s">
        <v>142</v>
      </c>
      <c r="D320" s="75"/>
      <c r="E320" s="75"/>
      <c r="F320" s="75" t="s">
        <v>149</v>
      </c>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2"/>
    </row>
    <row r="321" spans="1:33" x14ac:dyDescent="0.2">
      <c r="A321" s="159" t="s">
        <v>408</v>
      </c>
      <c r="B321" s="160">
        <v>6</v>
      </c>
      <c r="C321" s="155" t="s">
        <v>142</v>
      </c>
      <c r="D321" s="75"/>
      <c r="E321" s="75"/>
      <c r="F321" s="75" t="s">
        <v>149</v>
      </c>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2"/>
    </row>
    <row r="322" spans="1:33" x14ac:dyDescent="0.2">
      <c r="A322" s="159" t="s">
        <v>409</v>
      </c>
      <c r="B322" s="160">
        <v>7</v>
      </c>
      <c r="C322" s="155" t="s">
        <v>142</v>
      </c>
      <c r="D322" s="75"/>
      <c r="E322" s="75" t="s">
        <v>142</v>
      </c>
      <c r="F322" s="75" t="s">
        <v>143</v>
      </c>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2"/>
    </row>
    <row r="323" spans="1:33" x14ac:dyDescent="0.2">
      <c r="A323" s="159" t="s">
        <v>410</v>
      </c>
      <c r="B323" s="160">
        <v>5</v>
      </c>
      <c r="C323" s="155"/>
      <c r="D323" s="75" t="s">
        <v>142</v>
      </c>
      <c r="E323" s="75"/>
      <c r="F323" s="75" t="s">
        <v>155</v>
      </c>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2"/>
    </row>
    <row r="324" spans="1:33" x14ac:dyDescent="0.2">
      <c r="A324" s="159" t="s">
        <v>411</v>
      </c>
      <c r="B324" s="160">
        <v>8</v>
      </c>
      <c r="C324" s="155"/>
      <c r="D324" s="75"/>
      <c r="E324" s="75"/>
      <c r="F324" s="75" t="s">
        <v>137</v>
      </c>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2"/>
    </row>
    <row r="325" spans="1:33" x14ac:dyDescent="0.2">
      <c r="A325" s="159" t="s">
        <v>412</v>
      </c>
      <c r="B325" s="160">
        <v>7</v>
      </c>
      <c r="C325" s="155"/>
      <c r="D325" s="75"/>
      <c r="E325" s="75"/>
      <c r="F325" s="75" t="s">
        <v>137</v>
      </c>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2"/>
    </row>
    <row r="326" spans="1:33" x14ac:dyDescent="0.2">
      <c r="A326" s="159" t="s">
        <v>413</v>
      </c>
      <c r="B326" s="160">
        <v>3</v>
      </c>
      <c r="C326" s="155"/>
      <c r="D326" s="75"/>
      <c r="E326" s="75"/>
      <c r="F326" s="75" t="s">
        <v>137</v>
      </c>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2"/>
    </row>
    <row r="327" spans="1:33" x14ac:dyDescent="0.2">
      <c r="A327" s="159" t="s">
        <v>414</v>
      </c>
      <c r="B327" s="160">
        <v>6</v>
      </c>
      <c r="C327" s="155" t="s">
        <v>142</v>
      </c>
      <c r="D327" s="75"/>
      <c r="E327" s="75" t="s">
        <v>142</v>
      </c>
      <c r="F327" s="75" t="s">
        <v>143</v>
      </c>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2"/>
    </row>
    <row r="328" spans="1:33" x14ac:dyDescent="0.2">
      <c r="A328" s="159" t="s">
        <v>415</v>
      </c>
      <c r="B328" s="160">
        <v>6</v>
      </c>
      <c r="C328" s="155"/>
      <c r="D328" s="75"/>
      <c r="E328" s="75"/>
      <c r="F328" s="75" t="s">
        <v>137</v>
      </c>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2"/>
    </row>
    <row r="329" spans="1:33" x14ac:dyDescent="0.2">
      <c r="A329" s="159" t="s">
        <v>416</v>
      </c>
      <c r="B329" s="160">
        <v>4</v>
      </c>
      <c r="C329" s="155" t="s">
        <v>142</v>
      </c>
      <c r="D329" s="75"/>
      <c r="E329" s="75"/>
      <c r="F329" s="75" t="s">
        <v>149</v>
      </c>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2"/>
    </row>
    <row r="330" spans="1:33" x14ac:dyDescent="0.2">
      <c r="A330" s="159" t="s">
        <v>417</v>
      </c>
      <c r="B330" s="160">
        <v>2</v>
      </c>
      <c r="C330" s="155"/>
      <c r="D330" s="75"/>
      <c r="E330" s="75"/>
      <c r="F330" s="75" t="s">
        <v>137</v>
      </c>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2"/>
    </row>
    <row r="331" spans="1:33" x14ac:dyDescent="0.2">
      <c r="A331" s="159" t="s">
        <v>418</v>
      </c>
      <c r="B331" s="160">
        <v>7</v>
      </c>
      <c r="C331" s="155" t="s">
        <v>142</v>
      </c>
      <c r="D331" s="75"/>
      <c r="E331" s="75"/>
      <c r="F331" s="75" t="s">
        <v>149</v>
      </c>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2"/>
    </row>
    <row r="332" spans="1:33" x14ac:dyDescent="0.2">
      <c r="A332" s="159" t="s">
        <v>419</v>
      </c>
      <c r="B332" s="160">
        <v>6</v>
      </c>
      <c r="C332" s="155" t="s">
        <v>142</v>
      </c>
      <c r="D332" s="75"/>
      <c r="E332" s="75" t="s">
        <v>142</v>
      </c>
      <c r="F332" s="75" t="s">
        <v>143</v>
      </c>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2"/>
    </row>
    <row r="333" spans="1:33" x14ac:dyDescent="0.2">
      <c r="A333" s="159" t="s">
        <v>420</v>
      </c>
      <c r="B333" s="160">
        <v>8</v>
      </c>
      <c r="C333" s="155" t="s">
        <v>142</v>
      </c>
      <c r="D333" s="75"/>
      <c r="E333" s="75"/>
      <c r="F333" s="75" t="s">
        <v>149</v>
      </c>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2"/>
    </row>
    <row r="334" spans="1:33" x14ac:dyDescent="0.2">
      <c r="A334" s="159" t="s">
        <v>421</v>
      </c>
      <c r="B334" s="160">
        <v>3</v>
      </c>
      <c r="C334" s="155"/>
      <c r="D334" s="75"/>
      <c r="E334" s="75"/>
      <c r="F334" s="75" t="s">
        <v>137</v>
      </c>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2"/>
    </row>
    <row r="335" spans="1:33" x14ac:dyDescent="0.2">
      <c r="A335" s="159" t="s">
        <v>422</v>
      </c>
      <c r="B335" s="160">
        <v>6</v>
      </c>
      <c r="C335" s="155" t="s">
        <v>142</v>
      </c>
      <c r="D335" s="75"/>
      <c r="E335" s="75"/>
      <c r="F335" s="75" t="s">
        <v>149</v>
      </c>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2"/>
    </row>
    <row r="336" spans="1:33" x14ac:dyDescent="0.2">
      <c r="A336" s="159" t="s">
        <v>423</v>
      </c>
      <c r="B336" s="160">
        <v>9</v>
      </c>
      <c r="C336" s="155"/>
      <c r="D336" s="75"/>
      <c r="E336" s="75"/>
      <c r="F336" s="75" t="s">
        <v>137</v>
      </c>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2"/>
    </row>
    <row r="337" spans="1:33" x14ac:dyDescent="0.2">
      <c r="A337" s="159" t="s">
        <v>424</v>
      </c>
      <c r="B337" s="160">
        <v>7</v>
      </c>
      <c r="C337" s="155" t="s">
        <v>142</v>
      </c>
      <c r="D337" s="75"/>
      <c r="E337" s="75"/>
      <c r="F337" s="75" t="s">
        <v>149</v>
      </c>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2"/>
    </row>
    <row r="338" spans="1:33" x14ac:dyDescent="0.2">
      <c r="A338" s="159" t="s">
        <v>425</v>
      </c>
      <c r="B338" s="160">
        <v>9</v>
      </c>
      <c r="C338" s="155"/>
      <c r="D338" s="75"/>
      <c r="E338" s="75"/>
      <c r="F338" s="75" t="s">
        <v>137</v>
      </c>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2"/>
    </row>
    <row r="339" spans="1:33" x14ac:dyDescent="0.2">
      <c r="A339" s="159" t="s">
        <v>426</v>
      </c>
      <c r="B339" s="160">
        <v>6</v>
      </c>
      <c r="C339" s="155"/>
      <c r="D339" s="75"/>
      <c r="E339" s="75"/>
      <c r="F339" s="75" t="s">
        <v>137</v>
      </c>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2"/>
    </row>
    <row r="340" spans="1:33" x14ac:dyDescent="0.2">
      <c r="A340" s="159" t="s">
        <v>427</v>
      </c>
      <c r="B340" s="160">
        <v>8</v>
      </c>
      <c r="C340" s="155"/>
      <c r="D340" s="75"/>
      <c r="E340" s="75"/>
      <c r="F340" s="75" t="s">
        <v>137</v>
      </c>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2"/>
    </row>
    <row r="341" spans="1:33" x14ac:dyDescent="0.2">
      <c r="A341" s="159" t="s">
        <v>428</v>
      </c>
      <c r="B341" s="160">
        <v>5</v>
      </c>
      <c r="C341" s="155"/>
      <c r="D341" s="75"/>
      <c r="E341" s="75"/>
      <c r="F341" s="75" t="s">
        <v>137</v>
      </c>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2"/>
    </row>
    <row r="342" spans="1:33" x14ac:dyDescent="0.2">
      <c r="A342" s="159" t="s">
        <v>429</v>
      </c>
      <c r="B342" s="160">
        <v>4</v>
      </c>
      <c r="C342" s="155"/>
      <c r="D342" s="75"/>
      <c r="E342" s="75"/>
      <c r="F342" s="75" t="s">
        <v>137</v>
      </c>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2"/>
    </row>
    <row r="343" spans="1:33" x14ac:dyDescent="0.2">
      <c r="A343" s="159" t="s">
        <v>430</v>
      </c>
      <c r="B343" s="160">
        <v>8</v>
      </c>
      <c r="C343" s="155"/>
      <c r="D343" s="75"/>
      <c r="E343" s="75"/>
      <c r="F343" s="75" t="s">
        <v>137</v>
      </c>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2"/>
    </row>
    <row r="344" spans="1:33" x14ac:dyDescent="0.2">
      <c r="A344" s="159" t="s">
        <v>431</v>
      </c>
      <c r="B344" s="160">
        <v>8</v>
      </c>
      <c r="C344" s="155"/>
      <c r="D344" s="75"/>
      <c r="E344" s="75"/>
      <c r="F344" s="75" t="s">
        <v>137</v>
      </c>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2"/>
    </row>
    <row r="345" spans="1:33" x14ac:dyDescent="0.2">
      <c r="A345" s="159" t="s">
        <v>432</v>
      </c>
      <c r="B345" s="160">
        <v>8</v>
      </c>
      <c r="C345" s="155" t="s">
        <v>142</v>
      </c>
      <c r="D345" s="75"/>
      <c r="E345" s="75"/>
      <c r="F345" s="75" t="s">
        <v>137</v>
      </c>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2"/>
    </row>
    <row r="346" spans="1:33" x14ac:dyDescent="0.2">
      <c r="A346" s="159" t="s">
        <v>433</v>
      </c>
      <c r="B346" s="160">
        <v>8</v>
      </c>
      <c r="C346" s="155"/>
      <c r="D346" s="75"/>
      <c r="E346" s="75"/>
      <c r="F346" s="75" t="s">
        <v>149</v>
      </c>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2"/>
    </row>
    <row r="347" spans="1:33" x14ac:dyDescent="0.2">
      <c r="A347" s="159" t="s">
        <v>434</v>
      </c>
      <c r="B347" s="160">
        <v>9</v>
      </c>
      <c r="C347" s="155"/>
      <c r="D347" s="75"/>
      <c r="E347" s="75"/>
      <c r="F347" s="75" t="s">
        <v>137</v>
      </c>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2"/>
    </row>
    <row r="348" spans="1:33" x14ac:dyDescent="0.2">
      <c r="A348" s="159" t="s">
        <v>435</v>
      </c>
      <c r="B348" s="160">
        <v>8</v>
      </c>
      <c r="C348" s="155"/>
      <c r="D348" s="75"/>
      <c r="E348" s="75"/>
      <c r="F348" s="75" t="s">
        <v>137</v>
      </c>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2"/>
    </row>
    <row r="349" spans="1:33" x14ac:dyDescent="0.2">
      <c r="A349" s="159" t="s">
        <v>436</v>
      </c>
      <c r="B349" s="160">
        <v>7</v>
      </c>
      <c r="C349" s="155"/>
      <c r="D349" s="75"/>
      <c r="E349" s="75"/>
      <c r="F349" s="75" t="s">
        <v>137</v>
      </c>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2"/>
    </row>
    <row r="350" spans="1:33" x14ac:dyDescent="0.2">
      <c r="A350" s="159" t="s">
        <v>437</v>
      </c>
      <c r="B350" s="160">
        <v>6</v>
      </c>
      <c r="C350" s="155"/>
      <c r="D350" s="75"/>
      <c r="E350" s="75"/>
      <c r="F350" s="75" t="s">
        <v>137</v>
      </c>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2"/>
    </row>
    <row r="351" spans="1:33" x14ac:dyDescent="0.2">
      <c r="A351" s="159" t="s">
        <v>438</v>
      </c>
      <c r="B351" s="160">
        <v>8</v>
      </c>
      <c r="C351" s="155"/>
      <c r="D351" s="75"/>
      <c r="E351" s="75"/>
      <c r="F351" s="75" t="s">
        <v>137</v>
      </c>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2"/>
    </row>
    <row r="352" spans="1:33" x14ac:dyDescent="0.2">
      <c r="A352" s="159" t="s">
        <v>439</v>
      </c>
      <c r="B352" s="160">
        <v>6</v>
      </c>
      <c r="C352" s="155"/>
      <c r="D352" s="75"/>
      <c r="E352" s="75"/>
      <c r="F352" s="75" t="s">
        <v>137</v>
      </c>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2"/>
    </row>
    <row r="353" spans="1:33" x14ac:dyDescent="0.2">
      <c r="A353" s="159" t="s">
        <v>440</v>
      </c>
      <c r="B353" s="160">
        <v>6</v>
      </c>
      <c r="C353" s="155"/>
      <c r="D353" s="75"/>
      <c r="E353" s="75"/>
      <c r="F353" s="75" t="s">
        <v>137</v>
      </c>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2"/>
    </row>
    <row r="354" spans="1:33" x14ac:dyDescent="0.2">
      <c r="A354" s="159" t="s">
        <v>441</v>
      </c>
      <c r="B354" s="160">
        <v>7</v>
      </c>
      <c r="C354" s="155"/>
      <c r="D354" s="75" t="s">
        <v>142</v>
      </c>
      <c r="E354" s="75"/>
      <c r="F354" s="75" t="s">
        <v>155</v>
      </c>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2"/>
    </row>
    <row r="355" spans="1:33" x14ac:dyDescent="0.2">
      <c r="A355" s="159" t="s">
        <v>442</v>
      </c>
      <c r="B355" s="160">
        <v>7</v>
      </c>
      <c r="C355" s="155"/>
      <c r="D355" s="75"/>
      <c r="E355" s="75"/>
      <c r="F355" s="75" t="s">
        <v>137</v>
      </c>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2"/>
    </row>
    <row r="356" spans="1:33" x14ac:dyDescent="0.2">
      <c r="A356" s="159" t="s">
        <v>443</v>
      </c>
      <c r="B356" s="160">
        <v>4</v>
      </c>
      <c r="C356" s="155"/>
      <c r="D356" s="75"/>
      <c r="E356" s="75"/>
      <c r="F356" s="75" t="s">
        <v>137</v>
      </c>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2"/>
    </row>
    <row r="357" spans="1:33" x14ac:dyDescent="0.2">
      <c r="A357" s="159" t="s">
        <v>444</v>
      </c>
      <c r="B357" s="160">
        <v>6</v>
      </c>
      <c r="C357" s="155"/>
      <c r="D357" s="75"/>
      <c r="E357" s="75"/>
      <c r="F357" s="75" t="s">
        <v>137</v>
      </c>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2"/>
    </row>
    <row r="358" spans="1:33" x14ac:dyDescent="0.2">
      <c r="A358" s="159" t="s">
        <v>445</v>
      </c>
      <c r="B358" s="160">
        <v>8</v>
      </c>
      <c r="C358" s="155" t="s">
        <v>142</v>
      </c>
      <c r="D358" s="75"/>
      <c r="E358" s="75"/>
      <c r="F358" s="75" t="s">
        <v>149</v>
      </c>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2"/>
    </row>
    <row r="359" spans="1:33" x14ac:dyDescent="0.2">
      <c r="A359" s="159" t="s">
        <v>446</v>
      </c>
      <c r="B359" s="160">
        <v>6</v>
      </c>
      <c r="C359" s="155"/>
      <c r="D359" s="75"/>
      <c r="E359" s="75"/>
      <c r="F359" s="75" t="s">
        <v>137</v>
      </c>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2"/>
    </row>
    <row r="360" spans="1:33" x14ac:dyDescent="0.2">
      <c r="A360" s="159" t="s">
        <v>447</v>
      </c>
      <c r="B360" s="160">
        <v>5</v>
      </c>
      <c r="C360" s="155"/>
      <c r="D360" s="75"/>
      <c r="E360" s="75"/>
      <c r="F360" s="75" t="s">
        <v>137</v>
      </c>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2"/>
    </row>
    <row r="361" spans="1:33" x14ac:dyDescent="0.2">
      <c r="A361" s="159" t="s">
        <v>448</v>
      </c>
      <c r="B361" s="160">
        <v>5</v>
      </c>
      <c r="C361" s="155" t="s">
        <v>142</v>
      </c>
      <c r="D361" s="75"/>
      <c r="E361" s="75"/>
      <c r="F361" s="75" t="s">
        <v>149</v>
      </c>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2"/>
    </row>
    <row r="362" spans="1:33" x14ac:dyDescent="0.2">
      <c r="A362" s="159" t="s">
        <v>449</v>
      </c>
      <c r="B362" s="160">
        <v>5</v>
      </c>
      <c r="C362" s="155"/>
      <c r="D362" s="75"/>
      <c r="E362" s="75"/>
      <c r="F362" s="75" t="s">
        <v>137</v>
      </c>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2"/>
    </row>
    <row r="363" spans="1:33" x14ac:dyDescent="0.2">
      <c r="A363" s="159" t="s">
        <v>450</v>
      </c>
      <c r="B363" s="160">
        <v>4</v>
      </c>
      <c r="C363" s="155"/>
      <c r="D363" s="75"/>
      <c r="E363" s="75"/>
      <c r="F363" s="75" t="s">
        <v>137</v>
      </c>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2"/>
    </row>
    <row r="364" spans="1:33" x14ac:dyDescent="0.2">
      <c r="A364" s="159" t="s">
        <v>451</v>
      </c>
      <c r="B364" s="160">
        <v>4</v>
      </c>
      <c r="C364" s="155"/>
      <c r="D364" s="75"/>
      <c r="E364" s="75"/>
      <c r="F364" s="75" t="s">
        <v>137</v>
      </c>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2"/>
    </row>
    <row r="365" spans="1:33" x14ac:dyDescent="0.2">
      <c r="A365" s="159" t="s">
        <v>452</v>
      </c>
      <c r="B365" s="160">
        <v>2</v>
      </c>
      <c r="C365" s="155"/>
      <c r="D365" s="75"/>
      <c r="E365" s="75"/>
      <c r="F365" s="75" t="s">
        <v>137</v>
      </c>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2"/>
    </row>
    <row r="366" spans="1:33" x14ac:dyDescent="0.2">
      <c r="A366" s="159" t="s">
        <v>453</v>
      </c>
      <c r="B366" s="160">
        <v>7</v>
      </c>
      <c r="C366" s="155"/>
      <c r="D366" s="75"/>
      <c r="E366" s="75"/>
      <c r="F366" s="75" t="s">
        <v>137</v>
      </c>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2"/>
    </row>
    <row r="367" spans="1:33" x14ac:dyDescent="0.2">
      <c r="A367" s="159" t="s">
        <v>454</v>
      </c>
      <c r="B367" s="160">
        <v>6</v>
      </c>
      <c r="C367" s="155"/>
      <c r="D367" s="75"/>
      <c r="E367" s="75"/>
      <c r="F367" s="75" t="s">
        <v>137</v>
      </c>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2"/>
    </row>
    <row r="368" spans="1:33" x14ac:dyDescent="0.2">
      <c r="A368" s="159" t="s">
        <v>455</v>
      </c>
      <c r="B368" s="160">
        <v>8</v>
      </c>
      <c r="C368" s="155"/>
      <c r="D368" s="75"/>
      <c r="E368" s="75"/>
      <c r="F368" s="75" t="s">
        <v>137</v>
      </c>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2"/>
    </row>
    <row r="369" spans="1:33" x14ac:dyDescent="0.2">
      <c r="A369" s="159" t="s">
        <v>456</v>
      </c>
      <c r="B369" s="160">
        <v>4</v>
      </c>
      <c r="C369" s="155"/>
      <c r="D369" s="75" t="s">
        <v>142</v>
      </c>
      <c r="E369" s="75"/>
      <c r="F369" s="75" t="s">
        <v>155</v>
      </c>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2"/>
    </row>
    <row r="370" spans="1:33" x14ac:dyDescent="0.2">
      <c r="A370" s="159" t="s">
        <v>457</v>
      </c>
      <c r="B370" s="160">
        <v>8</v>
      </c>
      <c r="C370" s="155"/>
      <c r="D370" s="75"/>
      <c r="E370" s="75"/>
      <c r="F370" s="75" t="s">
        <v>137</v>
      </c>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2"/>
    </row>
    <row r="371" spans="1:33" x14ac:dyDescent="0.2">
      <c r="A371" s="159" t="s">
        <v>458</v>
      </c>
      <c r="B371" s="160">
        <v>7</v>
      </c>
      <c r="C371" s="155"/>
      <c r="D371" s="75"/>
      <c r="E371" s="75"/>
      <c r="F371" s="75" t="s">
        <v>137</v>
      </c>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2"/>
    </row>
    <row r="372" spans="1:33" x14ac:dyDescent="0.2">
      <c r="A372" s="159" t="s">
        <v>459</v>
      </c>
      <c r="B372" s="160">
        <v>6</v>
      </c>
      <c r="C372" s="155"/>
      <c r="D372" s="75"/>
      <c r="E372" s="75"/>
      <c r="F372" s="75" t="s">
        <v>137</v>
      </c>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2"/>
    </row>
    <row r="373" spans="1:33" x14ac:dyDescent="0.2">
      <c r="A373" s="159" t="s">
        <v>460</v>
      </c>
      <c r="B373" s="160">
        <v>9</v>
      </c>
      <c r="C373" s="155"/>
      <c r="D373" s="75"/>
      <c r="E373" s="75"/>
      <c r="F373" s="75" t="s">
        <v>137</v>
      </c>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2"/>
    </row>
    <row r="374" spans="1:33" x14ac:dyDescent="0.2">
      <c r="A374" s="159" t="s">
        <v>461</v>
      </c>
      <c r="B374" s="161" t="s">
        <v>231</v>
      </c>
      <c r="C374" s="155" t="s">
        <v>142</v>
      </c>
      <c r="D374" s="75"/>
      <c r="E374" s="75"/>
      <c r="F374" s="75" t="s">
        <v>149</v>
      </c>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2"/>
    </row>
    <row r="375" spans="1:33" x14ac:dyDescent="0.2">
      <c r="A375" s="159" t="s">
        <v>462</v>
      </c>
      <c r="B375" s="160">
        <v>6</v>
      </c>
      <c r="C375" s="155"/>
      <c r="D375" s="75"/>
      <c r="E375" s="75"/>
      <c r="F375" s="75" t="s">
        <v>137</v>
      </c>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2"/>
    </row>
    <row r="376" spans="1:33" x14ac:dyDescent="0.2">
      <c r="A376" s="159" t="s">
        <v>463</v>
      </c>
      <c r="B376" s="160">
        <v>7</v>
      </c>
      <c r="C376" s="155" t="s">
        <v>142</v>
      </c>
      <c r="D376" s="75"/>
      <c r="E376" s="75"/>
      <c r="F376" s="75" t="s">
        <v>149</v>
      </c>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2"/>
    </row>
    <row r="377" spans="1:33" x14ac:dyDescent="0.2">
      <c r="A377" s="159" t="s">
        <v>464</v>
      </c>
      <c r="B377" s="160">
        <v>2</v>
      </c>
      <c r="C377" s="155"/>
      <c r="D377" s="75"/>
      <c r="E377" s="75"/>
      <c r="F377" s="75" t="s">
        <v>137</v>
      </c>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2"/>
    </row>
    <row r="378" spans="1:33" x14ac:dyDescent="0.2">
      <c r="A378" s="159" t="s">
        <v>465</v>
      </c>
      <c r="B378" s="160">
        <v>9</v>
      </c>
      <c r="C378" s="155"/>
      <c r="D378" s="75"/>
      <c r="E378" s="75"/>
      <c r="F378" s="75" t="s">
        <v>137</v>
      </c>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2"/>
    </row>
    <row r="379" spans="1:33" x14ac:dyDescent="0.2">
      <c r="A379" s="159" t="s">
        <v>466</v>
      </c>
      <c r="B379" s="160">
        <v>5</v>
      </c>
      <c r="C379" s="155"/>
      <c r="D379" s="75"/>
      <c r="E379" s="75"/>
      <c r="F379" s="75" t="s">
        <v>137</v>
      </c>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2"/>
    </row>
    <row r="380" spans="1:33" x14ac:dyDescent="0.2">
      <c r="A380" s="159" t="s">
        <v>467</v>
      </c>
      <c r="B380" s="160">
        <v>7</v>
      </c>
      <c r="C380" s="155"/>
      <c r="D380" s="75"/>
      <c r="E380" s="75"/>
      <c r="F380" s="75" t="s">
        <v>137</v>
      </c>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2"/>
    </row>
    <row r="381" spans="1:33" x14ac:dyDescent="0.2">
      <c r="A381" s="159" t="s">
        <v>468</v>
      </c>
      <c r="B381" s="160">
        <v>6</v>
      </c>
      <c r="C381" s="155"/>
      <c r="D381" s="75"/>
      <c r="E381" s="75"/>
      <c r="F381" s="75" t="s">
        <v>137</v>
      </c>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2"/>
    </row>
    <row r="382" spans="1:33" x14ac:dyDescent="0.2">
      <c r="A382" s="159" t="s">
        <v>469</v>
      </c>
      <c r="B382" s="160">
        <v>8</v>
      </c>
      <c r="C382" s="155"/>
      <c r="D382" s="75"/>
      <c r="E382" s="75"/>
      <c r="F382" s="75" t="s">
        <v>137</v>
      </c>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2"/>
    </row>
    <row r="383" spans="1:33" x14ac:dyDescent="0.2">
      <c r="A383" s="159" t="s">
        <v>470</v>
      </c>
      <c r="B383" s="160">
        <v>5</v>
      </c>
      <c r="C383" s="155"/>
      <c r="D383" s="75"/>
      <c r="E383" s="75"/>
      <c r="F383" s="75" t="s">
        <v>137</v>
      </c>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2"/>
    </row>
    <row r="384" spans="1:33" x14ac:dyDescent="0.2">
      <c r="A384" s="159" t="s">
        <v>471</v>
      </c>
      <c r="B384" s="160">
        <v>9</v>
      </c>
      <c r="C384" s="155"/>
      <c r="D384" s="75"/>
      <c r="E384" s="75"/>
      <c r="F384" s="75" t="s">
        <v>137</v>
      </c>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2"/>
    </row>
    <row r="385" spans="1:33" x14ac:dyDescent="0.2">
      <c r="A385" s="159" t="s">
        <v>472</v>
      </c>
      <c r="B385" s="160">
        <v>8</v>
      </c>
      <c r="C385" s="155"/>
      <c r="D385" s="75"/>
      <c r="E385" s="75"/>
      <c r="F385" s="75" t="s">
        <v>137</v>
      </c>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2"/>
    </row>
    <row r="386" spans="1:33" x14ac:dyDescent="0.2">
      <c r="A386" s="159" t="s">
        <v>473</v>
      </c>
      <c r="B386" s="160">
        <v>6</v>
      </c>
      <c r="C386" s="155"/>
      <c r="D386" s="75" t="s">
        <v>142</v>
      </c>
      <c r="E386" s="75"/>
      <c r="F386" s="75" t="s">
        <v>155</v>
      </c>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2"/>
    </row>
    <row r="387" spans="1:33" x14ac:dyDescent="0.2">
      <c r="A387" s="159" t="s">
        <v>474</v>
      </c>
      <c r="B387" s="160">
        <v>4</v>
      </c>
      <c r="C387" s="155"/>
      <c r="D387" s="75"/>
      <c r="E387" s="75"/>
      <c r="F387" s="75" t="s">
        <v>137</v>
      </c>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2"/>
    </row>
    <row r="388" spans="1:33" x14ac:dyDescent="0.2">
      <c r="A388" s="159" t="s">
        <v>475</v>
      </c>
      <c r="B388" s="160">
        <v>3</v>
      </c>
      <c r="C388" s="155"/>
      <c r="D388" s="75"/>
      <c r="E388" s="75"/>
      <c r="F388" s="75" t="s">
        <v>137</v>
      </c>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2"/>
    </row>
    <row r="389" spans="1:33" x14ac:dyDescent="0.2">
      <c r="A389" s="159" t="s">
        <v>476</v>
      </c>
      <c r="B389" s="160">
        <v>6</v>
      </c>
      <c r="C389" s="155"/>
      <c r="D389" s="75"/>
      <c r="E389" s="75"/>
      <c r="F389" s="75" t="s">
        <v>137</v>
      </c>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2"/>
    </row>
    <row r="390" spans="1:33" x14ac:dyDescent="0.2">
      <c r="A390" s="159" t="s">
        <v>477</v>
      </c>
      <c r="B390" s="160">
        <v>6</v>
      </c>
      <c r="C390" s="155" t="s">
        <v>142</v>
      </c>
      <c r="D390" s="75"/>
      <c r="E390" s="75"/>
      <c r="F390" s="75" t="s">
        <v>149</v>
      </c>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2"/>
    </row>
    <row r="391" spans="1:33" x14ac:dyDescent="0.2">
      <c r="A391" s="159" t="s">
        <v>478</v>
      </c>
      <c r="B391" s="160">
        <v>3</v>
      </c>
      <c r="C391" s="155" t="s">
        <v>142</v>
      </c>
      <c r="D391" s="75" t="s">
        <v>142</v>
      </c>
      <c r="E391" s="75"/>
      <c r="F391" s="75" t="s">
        <v>155</v>
      </c>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2"/>
    </row>
    <row r="392" spans="1:33" x14ac:dyDescent="0.2">
      <c r="A392" s="159" t="s">
        <v>479</v>
      </c>
      <c r="B392" s="160">
        <v>6</v>
      </c>
      <c r="C392" s="155"/>
      <c r="D392" s="75" t="s">
        <v>142</v>
      </c>
      <c r="E392" s="75"/>
      <c r="F392" s="75" t="s">
        <v>155</v>
      </c>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2"/>
    </row>
    <row r="393" spans="1:33" x14ac:dyDescent="0.2">
      <c r="A393" s="159" t="s">
        <v>480</v>
      </c>
      <c r="B393" s="160">
        <v>8</v>
      </c>
      <c r="C393" s="155"/>
      <c r="D393" s="75"/>
      <c r="E393" s="75"/>
      <c r="F393" s="75" t="s">
        <v>137</v>
      </c>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2"/>
    </row>
    <row r="394" spans="1:33" x14ac:dyDescent="0.2">
      <c r="A394" s="159" t="s">
        <v>481</v>
      </c>
      <c r="B394" s="160">
        <v>7</v>
      </c>
      <c r="C394" s="155" t="s">
        <v>142</v>
      </c>
      <c r="D394" s="75"/>
      <c r="E394" s="75" t="s">
        <v>142</v>
      </c>
      <c r="F394" s="75" t="s">
        <v>143</v>
      </c>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2"/>
    </row>
    <row r="395" spans="1:33" x14ac:dyDescent="0.2">
      <c r="A395" s="159" t="s">
        <v>482</v>
      </c>
      <c r="B395" s="160">
        <v>8</v>
      </c>
      <c r="C395" s="155"/>
      <c r="D395" s="75"/>
      <c r="E395" s="75"/>
      <c r="F395" s="75" t="s">
        <v>137</v>
      </c>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2"/>
    </row>
    <row r="396" spans="1:33" x14ac:dyDescent="0.2">
      <c r="A396" s="159" t="s">
        <v>483</v>
      </c>
      <c r="B396" s="160">
        <v>3</v>
      </c>
      <c r="C396" s="155" t="s">
        <v>142</v>
      </c>
      <c r="D396" s="75"/>
      <c r="E396" s="75"/>
      <c r="F396" s="75" t="s">
        <v>149</v>
      </c>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2"/>
    </row>
    <row r="397" spans="1:33" x14ac:dyDescent="0.2">
      <c r="A397" s="159" t="s">
        <v>484</v>
      </c>
      <c r="B397" s="160">
        <v>6</v>
      </c>
      <c r="C397" s="155"/>
      <c r="D397" s="75"/>
      <c r="E397" s="75"/>
      <c r="F397" s="75" t="s">
        <v>137</v>
      </c>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2"/>
    </row>
    <row r="398" spans="1:33" x14ac:dyDescent="0.2">
      <c r="A398" s="159" t="s">
        <v>485</v>
      </c>
      <c r="B398" s="160">
        <v>6</v>
      </c>
      <c r="C398" s="155"/>
      <c r="D398" s="75"/>
      <c r="E398" s="75"/>
      <c r="F398" s="75" t="s">
        <v>137</v>
      </c>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2"/>
    </row>
    <row r="399" spans="1:33" x14ac:dyDescent="0.2">
      <c r="A399" s="159" t="s">
        <v>486</v>
      </c>
      <c r="B399" s="160">
        <v>7</v>
      </c>
      <c r="C399" s="155"/>
      <c r="D399" s="75"/>
      <c r="E399" s="75"/>
      <c r="F399" s="75" t="s">
        <v>137</v>
      </c>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2"/>
    </row>
    <row r="400" spans="1:33" x14ac:dyDescent="0.2">
      <c r="A400" s="159" t="s">
        <v>487</v>
      </c>
      <c r="B400" s="160">
        <v>8</v>
      </c>
      <c r="C400" s="155" t="s">
        <v>142</v>
      </c>
      <c r="D400" s="75"/>
      <c r="E400" s="75"/>
      <c r="F400" s="75" t="s">
        <v>149</v>
      </c>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2"/>
    </row>
    <row r="401" spans="1:33" x14ac:dyDescent="0.2">
      <c r="A401" s="159" t="s">
        <v>488</v>
      </c>
      <c r="B401" s="160">
        <v>7</v>
      </c>
      <c r="C401" s="155"/>
      <c r="D401" s="75"/>
      <c r="E401" s="75"/>
      <c r="F401" s="75" t="s">
        <v>137</v>
      </c>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2"/>
    </row>
    <row r="402" spans="1:33" x14ac:dyDescent="0.2">
      <c r="A402" s="159" t="s">
        <v>489</v>
      </c>
      <c r="B402" s="160">
        <v>5</v>
      </c>
      <c r="C402" s="155"/>
      <c r="D402" s="75"/>
      <c r="E402" s="75"/>
      <c r="F402" s="75" t="s">
        <v>137</v>
      </c>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2"/>
    </row>
    <row r="403" spans="1:33" x14ac:dyDescent="0.2">
      <c r="A403" s="159" t="s">
        <v>490</v>
      </c>
      <c r="B403" s="160">
        <v>6</v>
      </c>
      <c r="C403" s="155"/>
      <c r="D403" s="75"/>
      <c r="E403" s="75"/>
      <c r="F403" s="75" t="s">
        <v>137</v>
      </c>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2"/>
    </row>
    <row r="404" spans="1:33" x14ac:dyDescent="0.2">
      <c r="A404" s="159" t="s">
        <v>491</v>
      </c>
      <c r="B404" s="160">
        <v>8</v>
      </c>
      <c r="C404" s="155"/>
      <c r="D404" s="75"/>
      <c r="E404" s="75"/>
      <c r="F404" s="75" t="s">
        <v>137</v>
      </c>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2"/>
    </row>
    <row r="405" spans="1:33" x14ac:dyDescent="0.2">
      <c r="A405" s="159" t="s">
        <v>492</v>
      </c>
      <c r="B405" s="160">
        <v>5</v>
      </c>
      <c r="C405" s="155"/>
      <c r="D405" s="75" t="s">
        <v>142</v>
      </c>
      <c r="E405" s="75"/>
      <c r="F405" s="75" t="s">
        <v>155</v>
      </c>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2"/>
    </row>
    <row r="406" spans="1:33" x14ac:dyDescent="0.2">
      <c r="A406" s="159" t="s">
        <v>493</v>
      </c>
      <c r="B406" s="160">
        <v>8</v>
      </c>
      <c r="C406" s="155"/>
      <c r="D406" s="75"/>
      <c r="E406" s="75"/>
      <c r="F406" s="75" t="s">
        <v>137</v>
      </c>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2"/>
    </row>
    <row r="407" spans="1:33" x14ac:dyDescent="0.2">
      <c r="A407" s="159" t="s">
        <v>494</v>
      </c>
      <c r="B407" s="160">
        <v>7</v>
      </c>
      <c r="C407" s="155"/>
      <c r="D407" s="75"/>
      <c r="E407" s="75"/>
      <c r="F407" s="75" t="s">
        <v>137</v>
      </c>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c r="AF407" s="71"/>
      <c r="AG407" s="72"/>
    </row>
    <row r="408" spans="1:33" x14ac:dyDescent="0.2">
      <c r="A408" s="159" t="s">
        <v>495</v>
      </c>
      <c r="B408" s="160">
        <v>2</v>
      </c>
      <c r="C408" s="155"/>
      <c r="D408" s="75"/>
      <c r="E408" s="75"/>
      <c r="F408" s="75" t="s">
        <v>137</v>
      </c>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2"/>
    </row>
    <row r="409" spans="1:33" x14ac:dyDescent="0.2">
      <c r="A409" s="159" t="s">
        <v>496</v>
      </c>
      <c r="B409" s="160">
        <v>7</v>
      </c>
      <c r="C409" s="155"/>
      <c r="D409" s="75"/>
      <c r="E409" s="75"/>
      <c r="F409" s="75" t="s">
        <v>137</v>
      </c>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2"/>
    </row>
    <row r="410" spans="1:33" x14ac:dyDescent="0.2">
      <c r="A410" s="159" t="s">
        <v>497</v>
      </c>
      <c r="B410" s="160">
        <v>5</v>
      </c>
      <c r="C410" s="155" t="s">
        <v>142</v>
      </c>
      <c r="D410" s="75"/>
      <c r="E410" s="75"/>
      <c r="F410" s="75" t="s">
        <v>149</v>
      </c>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c r="AF410" s="71"/>
      <c r="AG410" s="72"/>
    </row>
    <row r="411" spans="1:33" x14ac:dyDescent="0.2">
      <c r="A411" s="159" t="s">
        <v>498</v>
      </c>
      <c r="B411" s="160">
        <v>8</v>
      </c>
      <c r="C411" s="155"/>
      <c r="D411" s="75"/>
      <c r="E411" s="75"/>
      <c r="F411" s="75" t="s">
        <v>137</v>
      </c>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c r="AE411" s="71"/>
      <c r="AF411" s="71"/>
      <c r="AG411" s="72"/>
    </row>
    <row r="412" spans="1:33" x14ac:dyDescent="0.2">
      <c r="A412" s="159" t="s">
        <v>499</v>
      </c>
      <c r="B412" s="160">
        <v>8</v>
      </c>
      <c r="C412" s="155"/>
      <c r="D412" s="75"/>
      <c r="E412" s="75"/>
      <c r="F412" s="75" t="s">
        <v>137</v>
      </c>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2"/>
    </row>
    <row r="413" spans="1:33" x14ac:dyDescent="0.2">
      <c r="A413" s="159" t="s">
        <v>500</v>
      </c>
      <c r="B413" s="160">
        <v>7</v>
      </c>
      <c r="C413" s="155"/>
      <c r="D413" s="75"/>
      <c r="E413" s="75"/>
      <c r="F413" s="75" t="s">
        <v>137</v>
      </c>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2"/>
    </row>
    <row r="414" spans="1:33" x14ac:dyDescent="0.2">
      <c r="A414" s="159" t="s">
        <v>501</v>
      </c>
      <c r="B414" s="160">
        <v>3</v>
      </c>
      <c r="C414" s="155"/>
      <c r="D414" s="75" t="s">
        <v>142</v>
      </c>
      <c r="E414" s="75"/>
      <c r="F414" s="75" t="s">
        <v>155</v>
      </c>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c r="AF414" s="71"/>
      <c r="AG414" s="72"/>
    </row>
    <row r="415" spans="1:33" x14ac:dyDescent="0.2">
      <c r="A415" s="159" t="s">
        <v>502</v>
      </c>
      <c r="B415" s="160">
        <v>2</v>
      </c>
      <c r="C415" s="155"/>
      <c r="D415" s="75"/>
      <c r="E415" s="75"/>
      <c r="F415" s="75" t="s">
        <v>137</v>
      </c>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2"/>
    </row>
    <row r="416" spans="1:33" x14ac:dyDescent="0.2">
      <c r="A416" s="159" t="s">
        <v>503</v>
      </c>
      <c r="B416" s="160">
        <v>6</v>
      </c>
      <c r="C416" s="155"/>
      <c r="D416" s="75" t="s">
        <v>142</v>
      </c>
      <c r="E416" s="75"/>
      <c r="F416" s="75" t="s">
        <v>155</v>
      </c>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c r="AF416" s="71"/>
      <c r="AG416" s="72"/>
    </row>
    <row r="417" spans="1:33" x14ac:dyDescent="0.2">
      <c r="A417" s="159" t="s">
        <v>504</v>
      </c>
      <c r="B417" s="160">
        <v>4</v>
      </c>
      <c r="C417" s="155"/>
      <c r="D417" s="75"/>
      <c r="E417" s="75"/>
      <c r="F417" s="75" t="s">
        <v>137</v>
      </c>
      <c r="G417" s="71"/>
      <c r="H417" s="71"/>
      <c r="I417" s="71"/>
      <c r="J417" s="71"/>
      <c r="K417" s="71"/>
      <c r="L417" s="71"/>
      <c r="M417" s="71"/>
      <c r="N417" s="71"/>
      <c r="O417" s="71"/>
      <c r="P417" s="71"/>
      <c r="Q417" s="71"/>
      <c r="R417" s="71"/>
      <c r="S417" s="71"/>
      <c r="T417" s="71"/>
      <c r="U417" s="71"/>
      <c r="V417" s="71"/>
      <c r="W417" s="71"/>
      <c r="X417" s="71"/>
      <c r="Y417" s="71"/>
      <c r="Z417" s="71"/>
      <c r="AA417" s="71"/>
      <c r="AB417" s="71"/>
      <c r="AC417" s="71"/>
      <c r="AD417" s="71"/>
      <c r="AE417" s="71"/>
      <c r="AF417" s="71"/>
      <c r="AG417" s="72"/>
    </row>
    <row r="418" spans="1:33" x14ac:dyDescent="0.2">
      <c r="A418" s="159" t="s">
        <v>505</v>
      </c>
      <c r="B418" s="160">
        <v>6</v>
      </c>
      <c r="C418" s="155" t="s">
        <v>142</v>
      </c>
      <c r="D418" s="75"/>
      <c r="E418" s="75"/>
      <c r="F418" s="75" t="s">
        <v>149</v>
      </c>
      <c r="G418" s="71"/>
      <c r="H418" s="71"/>
      <c r="I418" s="71"/>
      <c r="J418" s="71"/>
      <c r="K418" s="71"/>
      <c r="L418" s="71"/>
      <c r="M418" s="71"/>
      <c r="N418" s="71"/>
      <c r="O418" s="71"/>
      <c r="P418" s="71"/>
      <c r="Q418" s="71"/>
      <c r="R418" s="71"/>
      <c r="S418" s="71"/>
      <c r="T418" s="71"/>
      <c r="U418" s="71"/>
      <c r="V418" s="71"/>
      <c r="W418" s="71"/>
      <c r="X418" s="71"/>
      <c r="Y418" s="71"/>
      <c r="Z418" s="71"/>
      <c r="AA418" s="71"/>
      <c r="AB418" s="71"/>
      <c r="AC418" s="71"/>
      <c r="AD418" s="71"/>
      <c r="AE418" s="71"/>
      <c r="AF418" s="71"/>
      <c r="AG418" s="72"/>
    </row>
    <row r="419" spans="1:33" x14ac:dyDescent="0.2">
      <c r="A419" s="159" t="s">
        <v>506</v>
      </c>
      <c r="B419" s="160">
        <v>5</v>
      </c>
      <c r="C419" s="155"/>
      <c r="D419" s="75"/>
      <c r="E419" s="75"/>
      <c r="F419" s="75" t="s">
        <v>137</v>
      </c>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c r="AE419" s="71"/>
      <c r="AF419" s="71"/>
      <c r="AG419" s="72"/>
    </row>
    <row r="420" spans="1:33" x14ac:dyDescent="0.2">
      <c r="A420" s="159" t="s">
        <v>507</v>
      </c>
      <c r="B420" s="160">
        <v>6</v>
      </c>
      <c r="C420" s="155"/>
      <c r="D420" s="75"/>
      <c r="E420" s="75"/>
      <c r="F420" s="75" t="s">
        <v>137</v>
      </c>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c r="AE420" s="71"/>
      <c r="AF420" s="71"/>
      <c r="AG420" s="72"/>
    </row>
    <row r="421" spans="1:33" x14ac:dyDescent="0.2">
      <c r="A421" s="159" t="s">
        <v>508</v>
      </c>
      <c r="B421" s="160">
        <v>4</v>
      </c>
      <c r="C421" s="155"/>
      <c r="D421" s="75"/>
      <c r="E421" s="75"/>
      <c r="F421" s="75" t="s">
        <v>137</v>
      </c>
      <c r="G421" s="71"/>
      <c r="H421" s="71"/>
      <c r="I421" s="71"/>
      <c r="J421" s="71"/>
      <c r="K421" s="71"/>
      <c r="L421" s="71"/>
      <c r="M421" s="71"/>
      <c r="N421" s="71"/>
      <c r="O421" s="71"/>
      <c r="P421" s="71"/>
      <c r="Q421" s="71"/>
      <c r="R421" s="71"/>
      <c r="S421" s="71"/>
      <c r="T421" s="71"/>
      <c r="U421" s="71"/>
      <c r="V421" s="71"/>
      <c r="W421" s="71"/>
      <c r="X421" s="71"/>
      <c r="Y421" s="71"/>
      <c r="Z421" s="71"/>
      <c r="AA421" s="71"/>
      <c r="AB421" s="71"/>
      <c r="AC421" s="71"/>
      <c r="AD421" s="71"/>
      <c r="AE421" s="71"/>
      <c r="AF421" s="71"/>
      <c r="AG421" s="72"/>
    </row>
    <row r="422" spans="1:33" x14ac:dyDescent="0.2">
      <c r="A422" s="159" t="s">
        <v>509</v>
      </c>
      <c r="B422" s="160">
        <v>8</v>
      </c>
      <c r="C422" s="155"/>
      <c r="D422" s="75"/>
      <c r="E422" s="75"/>
      <c r="F422" s="75" t="s">
        <v>137</v>
      </c>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c r="AF422" s="71"/>
      <c r="AG422" s="72"/>
    </row>
    <row r="423" spans="1:33" x14ac:dyDescent="0.2">
      <c r="A423" s="159" t="s">
        <v>510</v>
      </c>
      <c r="B423" s="160">
        <v>7</v>
      </c>
      <c r="C423" s="155" t="s">
        <v>142</v>
      </c>
      <c r="D423" s="75"/>
      <c r="E423" s="75"/>
      <c r="F423" s="75" t="s">
        <v>149</v>
      </c>
      <c r="G423" s="71"/>
      <c r="H423" s="71"/>
      <c r="I423" s="71"/>
      <c r="J423" s="71"/>
      <c r="K423" s="71"/>
      <c r="L423" s="71"/>
      <c r="M423" s="71"/>
      <c r="N423" s="71"/>
      <c r="O423" s="71"/>
      <c r="P423" s="71"/>
      <c r="Q423" s="71"/>
      <c r="R423" s="71"/>
      <c r="S423" s="71"/>
      <c r="T423" s="71"/>
      <c r="U423" s="71"/>
      <c r="V423" s="71"/>
      <c r="W423" s="71"/>
      <c r="X423" s="71"/>
      <c r="Y423" s="71"/>
      <c r="Z423" s="71"/>
      <c r="AA423" s="71"/>
      <c r="AB423" s="71"/>
      <c r="AC423" s="71"/>
      <c r="AD423" s="71"/>
      <c r="AE423" s="71"/>
      <c r="AF423" s="71"/>
      <c r="AG423" s="72"/>
    </row>
    <row r="424" spans="1:33" x14ac:dyDescent="0.2">
      <c r="A424" s="159" t="s">
        <v>511</v>
      </c>
      <c r="B424" s="160">
        <v>8</v>
      </c>
      <c r="C424" s="155"/>
      <c r="D424" s="75"/>
      <c r="E424" s="75"/>
      <c r="F424" s="75" t="s">
        <v>137</v>
      </c>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c r="AF424" s="71"/>
      <c r="AG424" s="72"/>
    </row>
    <row r="425" spans="1:33" x14ac:dyDescent="0.2">
      <c r="A425" s="159" t="s">
        <v>512</v>
      </c>
      <c r="B425" s="160">
        <v>7</v>
      </c>
      <c r="C425" s="155"/>
      <c r="D425" s="75"/>
      <c r="E425" s="75"/>
      <c r="F425" s="75" t="s">
        <v>137</v>
      </c>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2"/>
    </row>
    <row r="426" spans="1:33" x14ac:dyDescent="0.2">
      <c r="A426" s="159" t="s">
        <v>513</v>
      </c>
      <c r="B426" s="160">
        <v>7</v>
      </c>
      <c r="C426" s="155" t="s">
        <v>142</v>
      </c>
      <c r="D426" s="75"/>
      <c r="E426" s="75"/>
      <c r="F426" s="75" t="s">
        <v>149</v>
      </c>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2"/>
    </row>
    <row r="427" spans="1:33" x14ac:dyDescent="0.2">
      <c r="A427" s="159" t="s">
        <v>514</v>
      </c>
      <c r="B427" s="160">
        <v>6</v>
      </c>
      <c r="C427" s="155" t="s">
        <v>142</v>
      </c>
      <c r="D427" s="75"/>
      <c r="E427" s="75" t="s">
        <v>142</v>
      </c>
      <c r="F427" s="75" t="s">
        <v>143</v>
      </c>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c r="AF427" s="71"/>
      <c r="AG427" s="72"/>
    </row>
    <row r="428" spans="1:33" x14ac:dyDescent="0.2">
      <c r="A428" s="159" t="s">
        <v>515</v>
      </c>
      <c r="B428" s="160">
        <v>9</v>
      </c>
      <c r="C428" s="155"/>
      <c r="D428" s="75"/>
      <c r="E428" s="75"/>
      <c r="F428" s="75" t="s">
        <v>137</v>
      </c>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2"/>
    </row>
    <row r="429" spans="1:33" x14ac:dyDescent="0.2">
      <c r="A429" s="159" t="s">
        <v>516</v>
      </c>
      <c r="B429" s="160">
        <v>7</v>
      </c>
      <c r="C429" s="155"/>
      <c r="D429" s="75"/>
      <c r="E429" s="75"/>
      <c r="F429" s="75" t="s">
        <v>137</v>
      </c>
      <c r="G429" s="71"/>
      <c r="H429" s="71"/>
      <c r="I429" s="71"/>
      <c r="J429" s="71"/>
      <c r="K429" s="71"/>
      <c r="L429" s="71"/>
      <c r="M429" s="71"/>
      <c r="N429" s="71"/>
      <c r="O429" s="71"/>
      <c r="P429" s="71"/>
      <c r="Q429" s="71"/>
      <c r="R429" s="71"/>
      <c r="S429" s="71"/>
      <c r="T429" s="71"/>
      <c r="U429" s="71"/>
      <c r="V429" s="71"/>
      <c r="W429" s="71"/>
      <c r="X429" s="71"/>
      <c r="Y429" s="71"/>
      <c r="Z429" s="71"/>
      <c r="AA429" s="71"/>
      <c r="AB429" s="71"/>
      <c r="AC429" s="71"/>
      <c r="AD429" s="71"/>
      <c r="AE429" s="71"/>
      <c r="AF429" s="71"/>
      <c r="AG429" s="72"/>
    </row>
    <row r="430" spans="1:33" x14ac:dyDescent="0.2">
      <c r="A430" s="159" t="s">
        <v>517</v>
      </c>
      <c r="B430" s="160">
        <v>4</v>
      </c>
      <c r="C430" s="155" t="s">
        <v>142</v>
      </c>
      <c r="D430" s="75"/>
      <c r="E430" s="75"/>
      <c r="F430" s="75" t="s">
        <v>149</v>
      </c>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2"/>
    </row>
    <row r="431" spans="1:33" x14ac:dyDescent="0.2">
      <c r="A431" s="159" t="s">
        <v>518</v>
      </c>
      <c r="B431" s="160">
        <v>4</v>
      </c>
      <c r="C431" s="155"/>
      <c r="D431" s="75"/>
      <c r="E431" s="75"/>
      <c r="F431" s="75" t="s">
        <v>137</v>
      </c>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71"/>
      <c r="AG431" s="72"/>
    </row>
    <row r="432" spans="1:33" x14ac:dyDescent="0.2">
      <c r="A432" s="159" t="s">
        <v>519</v>
      </c>
      <c r="B432" s="160">
        <v>5</v>
      </c>
      <c r="C432" s="155"/>
      <c r="D432" s="75"/>
      <c r="E432" s="75"/>
      <c r="F432" s="75" t="s">
        <v>137</v>
      </c>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c r="AF432" s="71"/>
      <c r="AG432" s="72"/>
    </row>
    <row r="433" spans="1:33" x14ac:dyDescent="0.2">
      <c r="A433" s="159" t="s">
        <v>520</v>
      </c>
      <c r="B433" s="160">
        <v>7</v>
      </c>
      <c r="C433" s="155"/>
      <c r="D433" s="75"/>
      <c r="E433" s="75"/>
      <c r="F433" s="75" t="s">
        <v>137</v>
      </c>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2"/>
    </row>
    <row r="434" spans="1:33" x14ac:dyDescent="0.2">
      <c r="A434" s="159" t="s">
        <v>521</v>
      </c>
      <c r="B434" s="160">
        <v>4</v>
      </c>
      <c r="C434" s="155" t="s">
        <v>142</v>
      </c>
      <c r="D434" s="75"/>
      <c r="E434" s="75"/>
      <c r="F434" s="75" t="s">
        <v>149</v>
      </c>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2"/>
    </row>
    <row r="435" spans="1:33" x14ac:dyDescent="0.2">
      <c r="A435" s="159" t="s">
        <v>522</v>
      </c>
      <c r="B435" s="160">
        <v>3</v>
      </c>
      <c r="C435" s="155"/>
      <c r="D435" s="75" t="s">
        <v>142</v>
      </c>
      <c r="E435" s="75"/>
      <c r="F435" s="75" t="s">
        <v>155</v>
      </c>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2"/>
    </row>
    <row r="436" spans="1:33" x14ac:dyDescent="0.2">
      <c r="A436" s="159" t="s">
        <v>523</v>
      </c>
      <c r="B436" s="160">
        <v>5</v>
      </c>
      <c r="C436" s="155" t="s">
        <v>142</v>
      </c>
      <c r="D436" s="75"/>
      <c r="E436" s="75"/>
      <c r="F436" s="75" t="s">
        <v>149</v>
      </c>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2"/>
    </row>
    <row r="437" spans="1:33" x14ac:dyDescent="0.2">
      <c r="A437" s="159" t="s">
        <v>524</v>
      </c>
      <c r="B437" s="160">
        <v>7</v>
      </c>
      <c r="C437" s="155"/>
      <c r="D437" s="75"/>
      <c r="E437" s="75"/>
      <c r="F437" s="75" t="s">
        <v>137</v>
      </c>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c r="AF437" s="71"/>
      <c r="AG437" s="72"/>
    </row>
    <row r="438" spans="1:33" x14ac:dyDescent="0.2">
      <c r="A438" s="159" t="s">
        <v>525</v>
      </c>
      <c r="B438" s="160">
        <v>5</v>
      </c>
      <c r="C438" s="155"/>
      <c r="D438" s="75"/>
      <c r="E438" s="75"/>
      <c r="F438" s="75" t="s">
        <v>137</v>
      </c>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c r="AF438" s="71"/>
      <c r="AG438" s="72"/>
    </row>
    <row r="439" spans="1:33" x14ac:dyDescent="0.2">
      <c r="A439" s="159" t="s">
        <v>526</v>
      </c>
      <c r="B439" s="160">
        <v>1</v>
      </c>
      <c r="C439" s="155"/>
      <c r="D439" s="75"/>
      <c r="E439" s="75"/>
      <c r="F439" s="75" t="s">
        <v>137</v>
      </c>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c r="AF439" s="71"/>
      <c r="AG439" s="72"/>
    </row>
    <row r="440" spans="1:33" x14ac:dyDescent="0.2">
      <c r="A440" s="159" t="s">
        <v>527</v>
      </c>
      <c r="B440" s="160">
        <v>8</v>
      </c>
      <c r="C440" s="155"/>
      <c r="D440" s="75"/>
      <c r="E440" s="75"/>
      <c r="F440" s="75" t="s">
        <v>137</v>
      </c>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2"/>
    </row>
    <row r="441" spans="1:33" x14ac:dyDescent="0.2">
      <c r="A441" s="159" t="s">
        <v>528</v>
      </c>
      <c r="B441" s="160">
        <v>9</v>
      </c>
      <c r="C441" s="155"/>
      <c r="D441" s="75"/>
      <c r="E441" s="75"/>
      <c r="F441" s="75" t="s">
        <v>137</v>
      </c>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2"/>
    </row>
    <row r="442" spans="1:33" x14ac:dyDescent="0.2">
      <c r="A442" s="159" t="s">
        <v>529</v>
      </c>
      <c r="B442" s="160">
        <v>8</v>
      </c>
      <c r="C442" s="155"/>
      <c r="D442" s="75"/>
      <c r="E442" s="75"/>
      <c r="F442" s="75" t="s">
        <v>137</v>
      </c>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2"/>
    </row>
    <row r="443" spans="1:33" x14ac:dyDescent="0.2">
      <c r="A443" s="159" t="s">
        <v>530</v>
      </c>
      <c r="B443" s="160">
        <v>6</v>
      </c>
      <c r="C443" s="155" t="s">
        <v>142</v>
      </c>
      <c r="D443" s="75"/>
      <c r="E443" s="75" t="s">
        <v>142</v>
      </c>
      <c r="F443" s="75" t="s">
        <v>143</v>
      </c>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c r="AF443" s="71"/>
      <c r="AG443" s="72"/>
    </row>
    <row r="444" spans="1:33" x14ac:dyDescent="0.2">
      <c r="A444" s="159" t="s">
        <v>531</v>
      </c>
      <c r="B444" s="160">
        <v>5</v>
      </c>
      <c r="C444" s="155" t="s">
        <v>142</v>
      </c>
      <c r="D444" s="75"/>
      <c r="E444" s="75"/>
      <c r="F444" s="75" t="s">
        <v>149</v>
      </c>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2"/>
    </row>
    <row r="445" spans="1:33" x14ac:dyDescent="0.2">
      <c r="A445" s="159" t="s">
        <v>532</v>
      </c>
      <c r="B445" s="160">
        <v>7</v>
      </c>
      <c r="C445" s="155"/>
      <c r="D445" s="75"/>
      <c r="E445" s="75"/>
      <c r="F445" s="75" t="s">
        <v>137</v>
      </c>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c r="AE445" s="71"/>
      <c r="AF445" s="71"/>
      <c r="AG445" s="72"/>
    </row>
    <row r="446" spans="1:33" x14ac:dyDescent="0.2">
      <c r="A446" s="159" t="s">
        <v>533</v>
      </c>
      <c r="B446" s="160">
        <v>7</v>
      </c>
      <c r="C446" s="155" t="s">
        <v>142</v>
      </c>
      <c r="D446" s="75"/>
      <c r="E446" s="75" t="s">
        <v>142</v>
      </c>
      <c r="F446" s="75" t="s">
        <v>143</v>
      </c>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c r="AF446" s="71"/>
      <c r="AG446" s="72"/>
    </row>
    <row r="447" spans="1:33" x14ac:dyDescent="0.2">
      <c r="A447" s="159" t="s">
        <v>534</v>
      </c>
      <c r="B447" s="160">
        <v>2</v>
      </c>
      <c r="C447" s="155"/>
      <c r="D447" s="75" t="s">
        <v>142</v>
      </c>
      <c r="E447" s="75"/>
      <c r="F447" s="75" t="s">
        <v>155</v>
      </c>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2"/>
    </row>
    <row r="448" spans="1:33" x14ac:dyDescent="0.2">
      <c r="A448" s="159" t="s">
        <v>535</v>
      </c>
      <c r="B448" s="160">
        <v>6</v>
      </c>
      <c r="C448" s="155"/>
      <c r="D448" s="75"/>
      <c r="E448" s="75"/>
      <c r="F448" s="75" t="s">
        <v>137</v>
      </c>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c r="AF448" s="71"/>
      <c r="AG448" s="72"/>
    </row>
    <row r="449" spans="1:33" x14ac:dyDescent="0.2">
      <c r="A449" s="159" t="s">
        <v>536</v>
      </c>
      <c r="B449" s="160">
        <v>8</v>
      </c>
      <c r="C449" s="155"/>
      <c r="D449" s="75"/>
      <c r="E449" s="75"/>
      <c r="F449" s="75" t="s">
        <v>137</v>
      </c>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c r="AE449" s="71"/>
      <c r="AF449" s="71"/>
      <c r="AG449" s="72"/>
    </row>
    <row r="450" spans="1:33" x14ac:dyDescent="0.2">
      <c r="A450" s="159" t="s">
        <v>537</v>
      </c>
      <c r="B450" s="160">
        <v>6</v>
      </c>
      <c r="C450" s="155"/>
      <c r="D450" s="75" t="s">
        <v>142</v>
      </c>
      <c r="E450" s="75"/>
      <c r="F450" s="75" t="s">
        <v>155</v>
      </c>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c r="AE450" s="71"/>
      <c r="AF450" s="71"/>
      <c r="AG450" s="72"/>
    </row>
    <row r="451" spans="1:33" x14ac:dyDescent="0.2">
      <c r="A451" s="159" t="s">
        <v>538</v>
      </c>
      <c r="B451" s="160">
        <v>9</v>
      </c>
      <c r="C451" s="155"/>
      <c r="D451" s="75"/>
      <c r="E451" s="75"/>
      <c r="F451" s="75" t="s">
        <v>137</v>
      </c>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c r="AF451" s="71"/>
      <c r="AG451" s="72"/>
    </row>
    <row r="452" spans="1:33" x14ac:dyDescent="0.2">
      <c r="A452" s="159" t="s">
        <v>539</v>
      </c>
      <c r="B452" s="160">
        <v>6</v>
      </c>
      <c r="C452" s="155" t="s">
        <v>142</v>
      </c>
      <c r="D452" s="75"/>
      <c r="E452" s="75" t="s">
        <v>142</v>
      </c>
      <c r="F452" s="75" t="s">
        <v>143</v>
      </c>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2"/>
    </row>
    <row r="453" spans="1:33" x14ac:dyDescent="0.2">
      <c r="A453" s="159" t="s">
        <v>540</v>
      </c>
      <c r="B453" s="160">
        <v>6</v>
      </c>
      <c r="C453" s="155" t="s">
        <v>142</v>
      </c>
      <c r="D453" s="75"/>
      <c r="E453" s="75"/>
      <c r="F453" s="75" t="s">
        <v>149</v>
      </c>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2"/>
    </row>
    <row r="454" spans="1:33" x14ac:dyDescent="0.2">
      <c r="A454" s="159" t="s">
        <v>541</v>
      </c>
      <c r="B454" s="160">
        <v>6</v>
      </c>
      <c r="C454" s="155"/>
      <c r="D454" s="75"/>
      <c r="E454" s="75"/>
      <c r="F454" s="75" t="s">
        <v>137</v>
      </c>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2"/>
    </row>
    <row r="455" spans="1:33" x14ac:dyDescent="0.2">
      <c r="A455" s="159" t="s">
        <v>542</v>
      </c>
      <c r="B455" s="160">
        <v>9</v>
      </c>
      <c r="C455" s="155"/>
      <c r="D455" s="75"/>
      <c r="E455" s="75"/>
      <c r="F455" s="75" t="s">
        <v>137</v>
      </c>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c r="AF455" s="71"/>
      <c r="AG455" s="72"/>
    </row>
    <row r="456" spans="1:33" x14ac:dyDescent="0.2">
      <c r="A456" s="159" t="s">
        <v>543</v>
      </c>
      <c r="B456" s="160">
        <v>8</v>
      </c>
      <c r="C456" s="155" t="s">
        <v>142</v>
      </c>
      <c r="D456" s="75"/>
      <c r="E456" s="75"/>
      <c r="F456" s="75" t="s">
        <v>149</v>
      </c>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c r="AF456" s="71"/>
      <c r="AG456" s="72"/>
    </row>
    <row r="457" spans="1:33" x14ac:dyDescent="0.2">
      <c r="A457" s="159" t="s">
        <v>544</v>
      </c>
      <c r="B457" s="160">
        <v>4</v>
      </c>
      <c r="C457" s="155"/>
      <c r="D457" s="75"/>
      <c r="E457" s="75"/>
      <c r="F457" s="75" t="s">
        <v>137</v>
      </c>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c r="AE457" s="71"/>
      <c r="AF457" s="71"/>
      <c r="AG457" s="72"/>
    </row>
    <row r="458" spans="1:33" x14ac:dyDescent="0.2">
      <c r="A458" s="159" t="s">
        <v>545</v>
      </c>
      <c r="B458" s="160">
        <v>7</v>
      </c>
      <c r="C458" s="155"/>
      <c r="D458" s="75"/>
      <c r="E458" s="75"/>
      <c r="F458" s="75" t="s">
        <v>137</v>
      </c>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c r="AE458" s="71"/>
      <c r="AF458" s="71"/>
      <c r="AG458" s="72"/>
    </row>
    <row r="459" spans="1:33" x14ac:dyDescent="0.2">
      <c r="A459" s="159" t="s">
        <v>546</v>
      </c>
      <c r="B459" s="160">
        <v>5</v>
      </c>
      <c r="C459" s="155" t="s">
        <v>142</v>
      </c>
      <c r="D459" s="75"/>
      <c r="E459" s="75"/>
      <c r="F459" s="75" t="s">
        <v>149</v>
      </c>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c r="AF459" s="71"/>
      <c r="AG459" s="72"/>
    </row>
    <row r="460" spans="1:33" x14ac:dyDescent="0.2">
      <c r="A460" s="159" t="s">
        <v>547</v>
      </c>
      <c r="B460" s="160">
        <v>7</v>
      </c>
      <c r="C460" s="155" t="s">
        <v>142</v>
      </c>
      <c r="D460" s="75"/>
      <c r="E460" s="75"/>
      <c r="F460" s="75" t="s">
        <v>149</v>
      </c>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c r="AE460" s="71"/>
      <c r="AF460" s="71"/>
      <c r="AG460" s="72"/>
    </row>
    <row r="461" spans="1:33" x14ac:dyDescent="0.2">
      <c r="A461" s="159" t="s">
        <v>548</v>
      </c>
      <c r="B461" s="160">
        <v>2</v>
      </c>
      <c r="C461" s="155"/>
      <c r="D461" s="75"/>
      <c r="E461" s="75"/>
      <c r="F461" s="75" t="s">
        <v>137</v>
      </c>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c r="AF461" s="71"/>
      <c r="AG461" s="72"/>
    </row>
    <row r="462" spans="1:33" x14ac:dyDescent="0.2">
      <c r="A462" s="159" t="s">
        <v>549</v>
      </c>
      <c r="B462" s="160">
        <v>2</v>
      </c>
      <c r="C462" s="155"/>
      <c r="D462" s="75"/>
      <c r="E462" s="75"/>
      <c r="F462" s="75" t="s">
        <v>137</v>
      </c>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2"/>
    </row>
    <row r="463" spans="1:33" x14ac:dyDescent="0.2">
      <c r="A463" s="159" t="s">
        <v>550</v>
      </c>
      <c r="B463" s="160">
        <v>4</v>
      </c>
      <c r="C463" s="155"/>
      <c r="D463" s="75" t="s">
        <v>142</v>
      </c>
      <c r="E463" s="75"/>
      <c r="F463" s="75" t="s">
        <v>155</v>
      </c>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2"/>
    </row>
    <row r="464" spans="1:33" x14ac:dyDescent="0.2">
      <c r="A464" s="159" t="s">
        <v>551</v>
      </c>
      <c r="B464" s="160">
        <v>2</v>
      </c>
      <c r="C464" s="155"/>
      <c r="D464" s="75" t="s">
        <v>142</v>
      </c>
      <c r="E464" s="75"/>
      <c r="F464" s="75" t="s">
        <v>155</v>
      </c>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2"/>
    </row>
    <row r="465" spans="1:33" x14ac:dyDescent="0.2">
      <c r="A465" s="159" t="s">
        <v>552</v>
      </c>
      <c r="B465" s="160">
        <v>8</v>
      </c>
      <c r="C465" s="155"/>
      <c r="D465" s="75"/>
      <c r="E465" s="75"/>
      <c r="F465" s="75" t="s">
        <v>137</v>
      </c>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2"/>
    </row>
    <row r="466" spans="1:33" x14ac:dyDescent="0.2">
      <c r="A466" s="159" t="s">
        <v>553</v>
      </c>
      <c r="B466" s="160">
        <v>8</v>
      </c>
      <c r="C466" s="155"/>
      <c r="D466" s="75"/>
      <c r="E466" s="75"/>
      <c r="F466" s="75" t="s">
        <v>137</v>
      </c>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2"/>
    </row>
    <row r="467" spans="1:33" x14ac:dyDescent="0.2">
      <c r="A467" s="159" t="s">
        <v>554</v>
      </c>
      <c r="B467" s="160">
        <v>8</v>
      </c>
      <c r="C467" s="155"/>
      <c r="D467" s="75"/>
      <c r="E467" s="75"/>
      <c r="F467" s="75" t="s">
        <v>137</v>
      </c>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2"/>
    </row>
    <row r="468" spans="1:33" x14ac:dyDescent="0.2">
      <c r="A468" s="159" t="s">
        <v>555</v>
      </c>
      <c r="B468" s="160">
        <v>5</v>
      </c>
      <c r="C468" s="155" t="s">
        <v>142</v>
      </c>
      <c r="D468" s="75"/>
      <c r="E468" s="75" t="s">
        <v>142</v>
      </c>
      <c r="F468" s="75" t="s">
        <v>143</v>
      </c>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2"/>
    </row>
    <row r="469" spans="1:33" x14ac:dyDescent="0.2">
      <c r="A469" s="159" t="s">
        <v>556</v>
      </c>
      <c r="B469" s="160">
        <v>4</v>
      </c>
      <c r="C469" s="155"/>
      <c r="D469" s="75"/>
      <c r="E469" s="75"/>
      <c r="F469" s="75" t="s">
        <v>137</v>
      </c>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c r="AF469" s="71"/>
      <c r="AG469" s="72"/>
    </row>
    <row r="470" spans="1:33" x14ac:dyDescent="0.2">
      <c r="A470" s="159" t="s">
        <v>557</v>
      </c>
      <c r="B470" s="160">
        <v>6</v>
      </c>
      <c r="C470" s="155"/>
      <c r="D470" s="75"/>
      <c r="E470" s="75"/>
      <c r="F470" s="75" t="s">
        <v>137</v>
      </c>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2"/>
    </row>
    <row r="471" spans="1:33" x14ac:dyDescent="0.2">
      <c r="A471" s="159" t="s">
        <v>558</v>
      </c>
      <c r="B471" s="160">
        <v>2</v>
      </c>
      <c r="C471" s="155"/>
      <c r="D471" s="75"/>
      <c r="E471" s="75"/>
      <c r="F471" s="75" t="s">
        <v>137</v>
      </c>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2"/>
    </row>
    <row r="472" spans="1:33" x14ac:dyDescent="0.2">
      <c r="A472" s="159" t="s">
        <v>559</v>
      </c>
      <c r="B472" s="160">
        <v>6</v>
      </c>
      <c r="C472" s="155" t="s">
        <v>142</v>
      </c>
      <c r="D472" s="75"/>
      <c r="E472" s="75"/>
      <c r="F472" s="75" t="s">
        <v>149</v>
      </c>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c r="AF472" s="71"/>
      <c r="AG472" s="72"/>
    </row>
    <row r="473" spans="1:33" x14ac:dyDescent="0.2">
      <c r="A473" s="159" t="s">
        <v>560</v>
      </c>
      <c r="B473" s="160">
        <v>8</v>
      </c>
      <c r="C473" s="155"/>
      <c r="D473" s="75"/>
      <c r="E473" s="75"/>
      <c r="F473" s="75" t="s">
        <v>137</v>
      </c>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2"/>
    </row>
    <row r="474" spans="1:33" x14ac:dyDescent="0.2">
      <c r="A474" s="159" t="s">
        <v>561</v>
      </c>
      <c r="B474" s="160">
        <v>1</v>
      </c>
      <c r="C474" s="155"/>
      <c r="D474" s="75"/>
      <c r="E474" s="75"/>
      <c r="F474" s="75" t="s">
        <v>137</v>
      </c>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2"/>
    </row>
    <row r="475" spans="1:33" x14ac:dyDescent="0.2">
      <c r="A475" s="159" t="s">
        <v>562</v>
      </c>
      <c r="B475" s="160">
        <v>7</v>
      </c>
      <c r="C475" s="155"/>
      <c r="D475" s="75"/>
      <c r="E475" s="75"/>
      <c r="F475" s="75" t="s">
        <v>137</v>
      </c>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2"/>
    </row>
    <row r="476" spans="1:33" x14ac:dyDescent="0.2">
      <c r="A476" s="159" t="s">
        <v>563</v>
      </c>
      <c r="B476" s="160">
        <v>8</v>
      </c>
      <c r="C476" s="155" t="s">
        <v>142</v>
      </c>
      <c r="D476" s="75"/>
      <c r="E476" s="75"/>
      <c r="F476" s="75" t="s">
        <v>149</v>
      </c>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2"/>
    </row>
    <row r="477" spans="1:33" x14ac:dyDescent="0.2">
      <c r="A477" s="159" t="s">
        <v>564</v>
      </c>
      <c r="B477" s="160">
        <v>5</v>
      </c>
      <c r="C477" s="155" t="s">
        <v>142</v>
      </c>
      <c r="D477" s="75"/>
      <c r="E477" s="75"/>
      <c r="F477" s="75" t="s">
        <v>149</v>
      </c>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2"/>
    </row>
    <row r="478" spans="1:33" x14ac:dyDescent="0.2">
      <c r="A478" s="159" t="s">
        <v>565</v>
      </c>
      <c r="B478" s="160">
        <v>5</v>
      </c>
      <c r="C478" s="155"/>
      <c r="D478" s="75"/>
      <c r="E478" s="75"/>
      <c r="F478" s="75" t="s">
        <v>137</v>
      </c>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2"/>
    </row>
    <row r="479" spans="1:33" x14ac:dyDescent="0.2">
      <c r="A479" s="159" t="s">
        <v>566</v>
      </c>
      <c r="B479" s="160">
        <v>9</v>
      </c>
      <c r="C479" s="155"/>
      <c r="D479" s="75"/>
      <c r="E479" s="75"/>
      <c r="F479" s="75" t="s">
        <v>137</v>
      </c>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2"/>
    </row>
    <row r="480" spans="1:33" x14ac:dyDescent="0.2">
      <c r="A480" s="159" t="s">
        <v>567</v>
      </c>
      <c r="B480" s="160">
        <v>7</v>
      </c>
      <c r="C480" s="155"/>
      <c r="D480" s="75"/>
      <c r="E480" s="75"/>
      <c r="F480" s="75" t="s">
        <v>137</v>
      </c>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2"/>
    </row>
    <row r="481" spans="1:33" x14ac:dyDescent="0.2">
      <c r="A481" s="159" t="s">
        <v>568</v>
      </c>
      <c r="B481" s="160">
        <v>8</v>
      </c>
      <c r="C481" s="155"/>
      <c r="D481" s="75"/>
      <c r="E481" s="75"/>
      <c r="F481" s="75" t="s">
        <v>137</v>
      </c>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c r="AF481" s="71"/>
      <c r="AG481" s="72"/>
    </row>
    <row r="482" spans="1:33" x14ac:dyDescent="0.2">
      <c r="A482" s="159" t="s">
        <v>569</v>
      </c>
      <c r="B482" s="160">
        <v>8</v>
      </c>
      <c r="C482" s="155"/>
      <c r="D482" s="75"/>
      <c r="E482" s="75"/>
      <c r="F482" s="75" t="s">
        <v>137</v>
      </c>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c r="AF482" s="71"/>
      <c r="AG482" s="72"/>
    </row>
    <row r="483" spans="1:33" x14ac:dyDescent="0.2">
      <c r="A483" s="159" t="s">
        <v>570</v>
      </c>
      <c r="B483" s="160">
        <v>8</v>
      </c>
      <c r="C483" s="155"/>
      <c r="D483" s="75"/>
      <c r="E483" s="75"/>
      <c r="F483" s="75" t="s">
        <v>137</v>
      </c>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2"/>
    </row>
    <row r="484" spans="1:33" x14ac:dyDescent="0.2">
      <c r="A484" s="159" t="s">
        <v>571</v>
      </c>
      <c r="B484" s="160">
        <v>9</v>
      </c>
      <c r="C484" s="155"/>
      <c r="D484" s="75"/>
      <c r="E484" s="75"/>
      <c r="F484" s="75" t="s">
        <v>137</v>
      </c>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2"/>
    </row>
    <row r="485" spans="1:33" x14ac:dyDescent="0.2">
      <c r="A485" s="159" t="s">
        <v>572</v>
      </c>
      <c r="B485" s="160">
        <v>7</v>
      </c>
      <c r="C485" s="155" t="s">
        <v>142</v>
      </c>
      <c r="D485" s="75"/>
      <c r="E485" s="75"/>
      <c r="F485" s="75" t="s">
        <v>149</v>
      </c>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2"/>
    </row>
    <row r="486" spans="1:33" x14ac:dyDescent="0.2">
      <c r="A486" s="159" t="s">
        <v>573</v>
      </c>
      <c r="B486" s="160">
        <v>9</v>
      </c>
      <c r="C486" s="155"/>
      <c r="D486" s="75"/>
      <c r="E486" s="75"/>
      <c r="F486" s="75" t="s">
        <v>137</v>
      </c>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2"/>
    </row>
    <row r="487" spans="1:33" x14ac:dyDescent="0.2">
      <c r="A487" s="159" t="s">
        <v>574</v>
      </c>
      <c r="B487" s="160">
        <v>7</v>
      </c>
      <c r="C487" s="155"/>
      <c r="D487" s="75"/>
      <c r="E487" s="75"/>
      <c r="F487" s="75" t="s">
        <v>137</v>
      </c>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2"/>
    </row>
    <row r="488" spans="1:33" x14ac:dyDescent="0.2">
      <c r="A488" s="159" t="s">
        <v>575</v>
      </c>
      <c r="B488" s="160">
        <v>4</v>
      </c>
      <c r="C488" s="155"/>
      <c r="D488" s="75"/>
      <c r="E488" s="75"/>
      <c r="F488" s="75" t="s">
        <v>137</v>
      </c>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2"/>
    </row>
    <row r="489" spans="1:33" x14ac:dyDescent="0.2">
      <c r="A489" s="159" t="s">
        <v>576</v>
      </c>
      <c r="B489" s="160">
        <v>3</v>
      </c>
      <c r="C489" s="155"/>
      <c r="D489" s="75"/>
      <c r="E489" s="75"/>
      <c r="F489" s="75" t="s">
        <v>137</v>
      </c>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2"/>
    </row>
    <row r="490" spans="1:33" x14ac:dyDescent="0.2">
      <c r="A490" s="159" t="s">
        <v>577</v>
      </c>
      <c r="B490" s="160">
        <v>7</v>
      </c>
      <c r="C490" s="155"/>
      <c r="D490" s="75"/>
      <c r="E490" s="75"/>
      <c r="F490" s="75" t="s">
        <v>137</v>
      </c>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2"/>
    </row>
    <row r="491" spans="1:33" x14ac:dyDescent="0.2">
      <c r="A491" s="159" t="s">
        <v>578</v>
      </c>
      <c r="B491" s="160">
        <v>6</v>
      </c>
      <c r="C491" s="155" t="s">
        <v>142</v>
      </c>
      <c r="D491" s="75"/>
      <c r="E491" s="75"/>
      <c r="F491" s="75" t="s">
        <v>149</v>
      </c>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2"/>
    </row>
    <row r="492" spans="1:33" x14ac:dyDescent="0.2">
      <c r="A492" s="159" t="s">
        <v>579</v>
      </c>
      <c r="B492" s="160">
        <v>9</v>
      </c>
      <c r="C492" s="155"/>
      <c r="D492" s="75"/>
      <c r="E492" s="75"/>
      <c r="F492" s="75" t="s">
        <v>137</v>
      </c>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2"/>
    </row>
    <row r="493" spans="1:33" x14ac:dyDescent="0.2">
      <c r="A493" s="159" t="s">
        <v>580</v>
      </c>
      <c r="B493" s="160">
        <v>8</v>
      </c>
      <c r="C493" s="155"/>
      <c r="D493" s="75"/>
      <c r="E493" s="75"/>
      <c r="F493" s="75" t="s">
        <v>137</v>
      </c>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c r="AE493" s="71"/>
      <c r="AF493" s="71"/>
      <c r="AG493" s="72"/>
    </row>
    <row r="494" spans="1:33" x14ac:dyDescent="0.2">
      <c r="A494" s="159" t="s">
        <v>581</v>
      </c>
      <c r="B494" s="160">
        <v>8</v>
      </c>
      <c r="C494" s="155"/>
      <c r="D494" s="75"/>
      <c r="E494" s="75"/>
      <c r="F494" s="75" t="s">
        <v>137</v>
      </c>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1"/>
      <c r="AF494" s="71"/>
      <c r="AG494" s="72"/>
    </row>
    <row r="495" spans="1:33" x14ac:dyDescent="0.2">
      <c r="A495" s="159" t="s">
        <v>582</v>
      </c>
      <c r="B495" s="160">
        <v>7</v>
      </c>
      <c r="C495" s="155"/>
      <c r="D495" s="75"/>
      <c r="E495" s="75"/>
      <c r="F495" s="75" t="s">
        <v>137</v>
      </c>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2"/>
    </row>
    <row r="496" spans="1:33" x14ac:dyDescent="0.2">
      <c r="A496" s="159" t="s">
        <v>583</v>
      </c>
      <c r="B496" s="160">
        <v>9</v>
      </c>
      <c r="C496" s="155"/>
      <c r="D496" s="75"/>
      <c r="E496" s="75"/>
      <c r="F496" s="75" t="s">
        <v>137</v>
      </c>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2"/>
    </row>
    <row r="497" spans="1:33" x14ac:dyDescent="0.2">
      <c r="A497" s="159" t="s">
        <v>584</v>
      </c>
      <c r="B497" s="160">
        <v>1</v>
      </c>
      <c r="C497" s="155"/>
      <c r="D497" s="75"/>
      <c r="E497" s="75"/>
      <c r="F497" s="75" t="s">
        <v>137</v>
      </c>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c r="AF497" s="71"/>
      <c r="AG497" s="72"/>
    </row>
    <row r="498" spans="1:33" x14ac:dyDescent="0.2">
      <c r="A498" s="159" t="s">
        <v>585</v>
      </c>
      <c r="B498" s="160">
        <v>6</v>
      </c>
      <c r="C498" s="155"/>
      <c r="D498" s="75"/>
      <c r="E498" s="75"/>
      <c r="F498" s="75" t="s">
        <v>137</v>
      </c>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2"/>
    </row>
    <row r="499" spans="1:33" x14ac:dyDescent="0.2">
      <c r="A499" s="159" t="s">
        <v>586</v>
      </c>
      <c r="B499" s="160">
        <v>9</v>
      </c>
      <c r="C499" s="155"/>
      <c r="D499" s="75"/>
      <c r="E499" s="75"/>
      <c r="F499" s="75" t="s">
        <v>137</v>
      </c>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2"/>
    </row>
    <row r="500" spans="1:33" x14ac:dyDescent="0.2">
      <c r="A500" s="159" t="s">
        <v>587</v>
      </c>
      <c r="B500" s="160">
        <v>6</v>
      </c>
      <c r="C500" s="155"/>
      <c r="D500" s="75"/>
      <c r="E500" s="75"/>
      <c r="F500" s="75" t="s">
        <v>137</v>
      </c>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c r="AF500" s="71"/>
      <c r="AG500" s="72"/>
    </row>
    <row r="501" spans="1:33" x14ac:dyDescent="0.2">
      <c r="A501" s="159" t="s">
        <v>588</v>
      </c>
      <c r="B501" s="160">
        <v>9</v>
      </c>
      <c r="C501" s="155"/>
      <c r="D501" s="75"/>
      <c r="E501" s="75"/>
      <c r="F501" s="75" t="s">
        <v>137</v>
      </c>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c r="AF501" s="71"/>
      <c r="AG501" s="72"/>
    </row>
    <row r="502" spans="1:33" x14ac:dyDescent="0.2">
      <c r="A502" s="159" t="s">
        <v>589</v>
      </c>
      <c r="B502" s="160">
        <v>9</v>
      </c>
      <c r="C502" s="155"/>
      <c r="D502" s="75"/>
      <c r="E502" s="75"/>
      <c r="F502" s="75" t="s">
        <v>137</v>
      </c>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2"/>
    </row>
    <row r="503" spans="1:33" x14ac:dyDescent="0.2">
      <c r="A503" s="159" t="s">
        <v>590</v>
      </c>
      <c r="B503" s="160">
        <v>8</v>
      </c>
      <c r="C503" s="155"/>
      <c r="D503" s="75"/>
      <c r="E503" s="75"/>
      <c r="F503" s="75" t="s">
        <v>137</v>
      </c>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c r="AE503" s="71"/>
      <c r="AF503" s="71"/>
      <c r="AG503" s="72"/>
    </row>
    <row r="504" spans="1:33" x14ac:dyDescent="0.2">
      <c r="A504" s="159" t="s">
        <v>591</v>
      </c>
      <c r="B504" s="160">
        <v>4</v>
      </c>
      <c r="C504" s="155"/>
      <c r="D504" s="75"/>
      <c r="E504" s="75"/>
      <c r="F504" s="75" t="s">
        <v>137</v>
      </c>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2"/>
    </row>
    <row r="505" spans="1:33" x14ac:dyDescent="0.2">
      <c r="A505" s="159" t="s">
        <v>592</v>
      </c>
      <c r="B505" s="160">
        <v>3</v>
      </c>
      <c r="C505" s="155"/>
      <c r="D505" s="75"/>
      <c r="E505" s="75"/>
      <c r="F505" s="75" t="s">
        <v>137</v>
      </c>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2"/>
    </row>
    <row r="506" spans="1:33" x14ac:dyDescent="0.2">
      <c r="A506" s="159" t="s">
        <v>593</v>
      </c>
      <c r="B506" s="160">
        <v>5</v>
      </c>
      <c r="C506" s="155" t="s">
        <v>142</v>
      </c>
      <c r="D506" s="75"/>
      <c r="E506" s="75"/>
      <c r="F506" s="75" t="s">
        <v>149</v>
      </c>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2"/>
    </row>
    <row r="507" spans="1:33" x14ac:dyDescent="0.2">
      <c r="A507" s="159" t="s">
        <v>594</v>
      </c>
      <c r="B507" s="160">
        <v>7</v>
      </c>
      <c r="C507" s="155"/>
      <c r="D507" s="75"/>
      <c r="E507" s="75"/>
      <c r="F507" s="75" t="s">
        <v>137</v>
      </c>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c r="AF507" s="71"/>
      <c r="AG507" s="72"/>
    </row>
    <row r="508" spans="1:33" x14ac:dyDescent="0.2">
      <c r="A508" s="159" t="s">
        <v>595</v>
      </c>
      <c r="B508" s="160">
        <v>8</v>
      </c>
      <c r="C508" s="155"/>
      <c r="D508" s="75"/>
      <c r="E508" s="75"/>
      <c r="F508" s="75" t="s">
        <v>137</v>
      </c>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2"/>
    </row>
    <row r="509" spans="1:33" x14ac:dyDescent="0.2">
      <c r="A509" s="159" t="s">
        <v>596</v>
      </c>
      <c r="B509" s="160">
        <v>7</v>
      </c>
      <c r="C509" s="155"/>
      <c r="D509" s="75"/>
      <c r="E509" s="75"/>
      <c r="F509" s="75" t="s">
        <v>137</v>
      </c>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c r="AF509" s="71"/>
      <c r="AG509" s="72"/>
    </row>
    <row r="510" spans="1:33" x14ac:dyDescent="0.2">
      <c r="A510" s="159" t="s">
        <v>597</v>
      </c>
      <c r="B510" s="160">
        <v>7</v>
      </c>
      <c r="C510" s="155"/>
      <c r="D510" s="75"/>
      <c r="E510" s="75"/>
      <c r="F510" s="75" t="s">
        <v>137</v>
      </c>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c r="AF510" s="71"/>
      <c r="AG510" s="72"/>
    </row>
    <row r="511" spans="1:33" x14ac:dyDescent="0.2">
      <c r="A511" s="159" t="s">
        <v>598</v>
      </c>
      <c r="B511" s="160">
        <v>6</v>
      </c>
      <c r="C511" s="155"/>
      <c r="D511" s="75"/>
      <c r="E511" s="75"/>
      <c r="F511" s="75" t="s">
        <v>137</v>
      </c>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2"/>
    </row>
    <row r="512" spans="1:33" x14ac:dyDescent="0.2">
      <c r="A512" s="159" t="s">
        <v>599</v>
      </c>
      <c r="B512" s="160">
        <v>7</v>
      </c>
      <c r="C512" s="155" t="s">
        <v>142</v>
      </c>
      <c r="D512" s="75"/>
      <c r="E512" s="75"/>
      <c r="F512" s="75" t="s">
        <v>149</v>
      </c>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2"/>
    </row>
    <row r="513" spans="1:33" x14ac:dyDescent="0.2">
      <c r="A513" s="159" t="s">
        <v>600</v>
      </c>
      <c r="B513" s="160">
        <v>9</v>
      </c>
      <c r="C513" s="155"/>
      <c r="D513" s="75"/>
      <c r="E513" s="75"/>
      <c r="F513" s="75" t="s">
        <v>137</v>
      </c>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2"/>
    </row>
    <row r="514" spans="1:33" x14ac:dyDescent="0.2">
      <c r="A514" s="159" t="s">
        <v>601</v>
      </c>
      <c r="B514" s="160">
        <v>8</v>
      </c>
      <c r="C514" s="155"/>
      <c r="D514" s="75"/>
      <c r="E514" s="75"/>
      <c r="F514" s="75" t="s">
        <v>137</v>
      </c>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c r="AF514" s="71"/>
      <c r="AG514" s="72"/>
    </row>
    <row r="515" spans="1:33" x14ac:dyDescent="0.2">
      <c r="A515" s="159" t="s">
        <v>602</v>
      </c>
      <c r="B515" s="160">
        <v>7</v>
      </c>
      <c r="C515" s="155"/>
      <c r="D515" s="75"/>
      <c r="E515" s="75"/>
      <c r="F515" s="75" t="s">
        <v>137</v>
      </c>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2"/>
    </row>
    <row r="516" spans="1:33" x14ac:dyDescent="0.2">
      <c r="A516" s="159" t="s">
        <v>603</v>
      </c>
      <c r="B516" s="160">
        <v>8</v>
      </c>
      <c r="C516" s="155"/>
      <c r="D516" s="75"/>
      <c r="E516" s="75"/>
      <c r="F516" s="75" t="s">
        <v>137</v>
      </c>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c r="AF516" s="71"/>
      <c r="AG516" s="72"/>
    </row>
    <row r="517" spans="1:33" x14ac:dyDescent="0.2">
      <c r="A517" s="159" t="s">
        <v>604</v>
      </c>
      <c r="B517" s="160">
        <v>5</v>
      </c>
      <c r="C517" s="155"/>
      <c r="D517" s="75"/>
      <c r="E517" s="75"/>
      <c r="F517" s="75" t="s">
        <v>137</v>
      </c>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2"/>
    </row>
    <row r="518" spans="1:33" x14ac:dyDescent="0.2">
      <c r="A518" s="159" t="s">
        <v>605</v>
      </c>
      <c r="B518" s="160">
        <v>9</v>
      </c>
      <c r="C518" s="155"/>
      <c r="D518" s="75"/>
      <c r="E518" s="75"/>
      <c r="F518" s="75" t="s">
        <v>137</v>
      </c>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c r="AE518" s="71"/>
      <c r="AF518" s="71"/>
      <c r="AG518" s="72"/>
    </row>
    <row r="519" spans="1:33" x14ac:dyDescent="0.2">
      <c r="A519" s="159" t="s">
        <v>606</v>
      </c>
      <c r="B519" s="160">
        <v>6</v>
      </c>
      <c r="C519" s="155" t="s">
        <v>142</v>
      </c>
      <c r="D519" s="75"/>
      <c r="E519" s="75"/>
      <c r="F519" s="75" t="s">
        <v>149</v>
      </c>
      <c r="G519" s="71"/>
      <c r="H519" s="71"/>
      <c r="I519" s="71"/>
      <c r="J519" s="71"/>
      <c r="K519" s="71"/>
      <c r="L519" s="71"/>
      <c r="M519" s="71"/>
      <c r="N519" s="71"/>
      <c r="O519" s="71"/>
      <c r="P519" s="71"/>
      <c r="Q519" s="71"/>
      <c r="R519" s="71"/>
      <c r="S519" s="71"/>
      <c r="T519" s="71"/>
      <c r="U519" s="71"/>
      <c r="V519" s="71"/>
      <c r="W519" s="71"/>
      <c r="X519" s="71"/>
      <c r="Y519" s="71"/>
      <c r="Z519" s="71"/>
      <c r="AA519" s="71"/>
      <c r="AB519" s="71"/>
      <c r="AC519" s="71"/>
      <c r="AD519" s="71"/>
      <c r="AE519" s="71"/>
      <c r="AF519" s="71"/>
      <c r="AG519" s="72"/>
    </row>
    <row r="520" spans="1:33" x14ac:dyDescent="0.2">
      <c r="A520" s="159" t="s">
        <v>607</v>
      </c>
      <c r="B520" s="160">
        <v>9</v>
      </c>
      <c r="C520" s="155"/>
      <c r="D520" s="75"/>
      <c r="E520" s="75"/>
      <c r="F520" s="75" t="s">
        <v>137</v>
      </c>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c r="AE520" s="71"/>
      <c r="AF520" s="71"/>
      <c r="AG520" s="72"/>
    </row>
    <row r="521" spans="1:33" x14ac:dyDescent="0.2">
      <c r="A521" s="159" t="s">
        <v>608</v>
      </c>
      <c r="B521" s="160">
        <v>8</v>
      </c>
      <c r="C521" s="155"/>
      <c r="D521" s="75"/>
      <c r="E521" s="75"/>
      <c r="F521" s="75" t="s">
        <v>137</v>
      </c>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c r="AE521" s="71"/>
      <c r="AF521" s="71"/>
      <c r="AG521" s="72"/>
    </row>
    <row r="522" spans="1:33" x14ac:dyDescent="0.2">
      <c r="A522" s="159" t="s">
        <v>609</v>
      </c>
      <c r="B522" s="160">
        <v>5</v>
      </c>
      <c r="C522" s="155"/>
      <c r="D522" s="75"/>
      <c r="E522" s="75"/>
      <c r="F522" s="75" t="s">
        <v>137</v>
      </c>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c r="AF522" s="71"/>
      <c r="AG522" s="72"/>
    </row>
    <row r="523" spans="1:33" x14ac:dyDescent="0.2">
      <c r="A523" s="159" t="s">
        <v>610</v>
      </c>
      <c r="B523" s="160">
        <v>2</v>
      </c>
      <c r="C523" s="155"/>
      <c r="D523" s="75"/>
      <c r="E523" s="75"/>
      <c r="F523" s="75" t="s">
        <v>137</v>
      </c>
      <c r="G523" s="71"/>
      <c r="H523" s="71"/>
      <c r="I523" s="71"/>
      <c r="J523" s="71"/>
      <c r="K523" s="71"/>
      <c r="L523" s="71"/>
      <c r="M523" s="71"/>
      <c r="N523" s="71"/>
      <c r="O523" s="71"/>
      <c r="P523" s="71"/>
      <c r="Q523" s="71"/>
      <c r="R523" s="71"/>
      <c r="S523" s="71"/>
      <c r="T523" s="71"/>
      <c r="U523" s="71"/>
      <c r="V523" s="71"/>
      <c r="W523" s="71"/>
      <c r="X523" s="71"/>
      <c r="Y523" s="71"/>
      <c r="Z523" s="71"/>
      <c r="AA523" s="71"/>
      <c r="AB523" s="71"/>
      <c r="AC523" s="71"/>
      <c r="AD523" s="71"/>
      <c r="AE523" s="71"/>
      <c r="AF523" s="71"/>
      <c r="AG523" s="72"/>
    </row>
    <row r="524" spans="1:33" x14ac:dyDescent="0.2">
      <c r="A524" s="159" t="s">
        <v>611</v>
      </c>
      <c r="B524" s="160">
        <v>9</v>
      </c>
      <c r="C524" s="155"/>
      <c r="D524" s="75"/>
      <c r="E524" s="75"/>
      <c r="F524" s="75" t="s">
        <v>137</v>
      </c>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c r="AE524" s="71"/>
      <c r="AF524" s="71"/>
      <c r="AG524" s="72"/>
    </row>
    <row r="525" spans="1:33" x14ac:dyDescent="0.2">
      <c r="A525" s="159" t="s">
        <v>612</v>
      </c>
      <c r="B525" s="160">
        <v>9</v>
      </c>
      <c r="C525" s="155"/>
      <c r="D525" s="75"/>
      <c r="E525" s="75"/>
      <c r="F525" s="75" t="s">
        <v>137</v>
      </c>
      <c r="G525" s="71"/>
      <c r="H525" s="71"/>
      <c r="I525" s="71"/>
      <c r="J525" s="71"/>
      <c r="K525" s="71"/>
      <c r="L525" s="71"/>
      <c r="M525" s="71"/>
      <c r="N525" s="71"/>
      <c r="O525" s="71"/>
      <c r="P525" s="71"/>
      <c r="Q525" s="71"/>
      <c r="R525" s="71"/>
      <c r="S525" s="71"/>
      <c r="T525" s="71"/>
      <c r="U525" s="71"/>
      <c r="V525" s="71"/>
      <c r="W525" s="71"/>
      <c r="X525" s="71"/>
      <c r="Y525" s="71"/>
      <c r="Z525" s="71"/>
      <c r="AA525" s="71"/>
      <c r="AB525" s="71"/>
      <c r="AC525" s="71"/>
      <c r="AD525" s="71"/>
      <c r="AE525" s="71"/>
      <c r="AF525" s="71"/>
      <c r="AG525" s="72"/>
    </row>
    <row r="526" spans="1:33" x14ac:dyDescent="0.2">
      <c r="A526" s="159" t="s">
        <v>613</v>
      </c>
      <c r="B526" s="160">
        <v>6</v>
      </c>
      <c r="C526" s="155" t="s">
        <v>142</v>
      </c>
      <c r="D526" s="75"/>
      <c r="E526" s="75"/>
      <c r="F526" s="75" t="s">
        <v>149</v>
      </c>
      <c r="G526" s="71"/>
      <c r="H526" s="71"/>
      <c r="I526" s="71"/>
      <c r="J526" s="71"/>
      <c r="K526" s="71"/>
      <c r="L526" s="71"/>
      <c r="M526" s="71"/>
      <c r="N526" s="71"/>
      <c r="O526" s="71"/>
      <c r="P526" s="71"/>
      <c r="Q526" s="71"/>
      <c r="R526" s="71"/>
      <c r="S526" s="71"/>
      <c r="T526" s="71"/>
      <c r="U526" s="71"/>
      <c r="V526" s="71"/>
      <c r="W526" s="71"/>
      <c r="X526" s="71"/>
      <c r="Y526" s="71"/>
      <c r="Z526" s="71"/>
      <c r="AA526" s="71"/>
      <c r="AB526" s="71"/>
      <c r="AC526" s="71"/>
      <c r="AD526" s="71"/>
      <c r="AE526" s="71"/>
      <c r="AF526" s="71"/>
      <c r="AG526" s="72"/>
    </row>
    <row r="527" spans="1:33" x14ac:dyDescent="0.2">
      <c r="A527" s="159" t="s">
        <v>614</v>
      </c>
      <c r="B527" s="160">
        <v>3</v>
      </c>
      <c r="C527" s="155"/>
      <c r="D527" s="75"/>
      <c r="E527" s="75"/>
      <c r="F527" s="75" t="s">
        <v>137</v>
      </c>
      <c r="G527" s="71"/>
      <c r="H527" s="71"/>
      <c r="I527" s="71"/>
      <c r="J527" s="71"/>
      <c r="K527" s="71"/>
      <c r="L527" s="71"/>
      <c r="M527" s="71"/>
      <c r="N527" s="71"/>
      <c r="O527" s="71"/>
      <c r="P527" s="71"/>
      <c r="Q527" s="71"/>
      <c r="R527" s="71"/>
      <c r="S527" s="71"/>
      <c r="T527" s="71"/>
      <c r="U527" s="71"/>
      <c r="V527" s="71"/>
      <c r="W527" s="71"/>
      <c r="X527" s="71"/>
      <c r="Y527" s="71"/>
      <c r="Z527" s="71"/>
      <c r="AA527" s="71"/>
      <c r="AB527" s="71"/>
      <c r="AC527" s="71"/>
      <c r="AD527" s="71"/>
      <c r="AE527" s="71"/>
      <c r="AF527" s="71"/>
      <c r="AG527" s="72"/>
    </row>
    <row r="528" spans="1:33" x14ac:dyDescent="0.2">
      <c r="A528" s="159" t="s">
        <v>615</v>
      </c>
      <c r="B528" s="160">
        <v>8</v>
      </c>
      <c r="C528" s="155"/>
      <c r="D528" s="75"/>
      <c r="E528" s="75"/>
      <c r="F528" s="75" t="s">
        <v>137</v>
      </c>
      <c r="G528" s="71"/>
      <c r="H528" s="71"/>
      <c r="I528" s="71"/>
      <c r="J528" s="71"/>
      <c r="K528" s="71"/>
      <c r="L528" s="71"/>
      <c r="M528" s="71"/>
      <c r="N528" s="71"/>
      <c r="O528" s="71"/>
      <c r="P528" s="71"/>
      <c r="Q528" s="71"/>
      <c r="R528" s="71"/>
      <c r="S528" s="71"/>
      <c r="T528" s="71"/>
      <c r="U528" s="71"/>
      <c r="V528" s="71"/>
      <c r="W528" s="71"/>
      <c r="X528" s="71"/>
      <c r="Y528" s="71"/>
      <c r="Z528" s="71"/>
      <c r="AA528" s="71"/>
      <c r="AB528" s="71"/>
      <c r="AC528" s="71"/>
      <c r="AD528" s="71"/>
      <c r="AE528" s="71"/>
      <c r="AF528" s="71"/>
      <c r="AG528" s="72"/>
    </row>
    <row r="529" spans="1:33" x14ac:dyDescent="0.2">
      <c r="A529" s="159" t="s">
        <v>616</v>
      </c>
      <c r="B529" s="160">
        <v>8</v>
      </c>
      <c r="C529" s="155" t="s">
        <v>142</v>
      </c>
      <c r="D529" s="75"/>
      <c r="E529" s="75" t="s">
        <v>142</v>
      </c>
      <c r="F529" s="75" t="s">
        <v>143</v>
      </c>
      <c r="G529" s="71"/>
      <c r="H529" s="71"/>
      <c r="I529" s="71"/>
      <c r="J529" s="71"/>
      <c r="K529" s="71"/>
      <c r="L529" s="71"/>
      <c r="M529" s="71"/>
      <c r="N529" s="71"/>
      <c r="O529" s="71"/>
      <c r="P529" s="71"/>
      <c r="Q529" s="71"/>
      <c r="R529" s="71"/>
      <c r="S529" s="71"/>
      <c r="T529" s="71"/>
      <c r="U529" s="71"/>
      <c r="V529" s="71"/>
      <c r="W529" s="71"/>
      <c r="X529" s="71"/>
      <c r="Y529" s="71"/>
      <c r="Z529" s="71"/>
      <c r="AA529" s="71"/>
      <c r="AB529" s="71"/>
      <c r="AC529" s="71"/>
      <c r="AD529" s="71"/>
      <c r="AE529" s="71"/>
      <c r="AF529" s="71"/>
      <c r="AG529" s="72"/>
    </row>
    <row r="530" spans="1:33" x14ac:dyDescent="0.2">
      <c r="A530" s="159" t="s">
        <v>617</v>
      </c>
      <c r="B530" s="160">
        <v>3</v>
      </c>
      <c r="C530" s="155"/>
      <c r="D530" s="75"/>
      <c r="E530" s="75"/>
      <c r="F530" s="75" t="s">
        <v>137</v>
      </c>
      <c r="G530" s="71"/>
      <c r="H530" s="71"/>
      <c r="I530" s="71"/>
      <c r="J530" s="71"/>
      <c r="K530" s="71"/>
      <c r="L530" s="71"/>
      <c r="M530" s="71"/>
      <c r="N530" s="71"/>
      <c r="O530" s="71"/>
      <c r="P530" s="71"/>
      <c r="Q530" s="71"/>
      <c r="R530" s="71"/>
      <c r="S530" s="71"/>
      <c r="T530" s="71"/>
      <c r="U530" s="71"/>
      <c r="V530" s="71"/>
      <c r="W530" s="71"/>
      <c r="X530" s="71"/>
      <c r="Y530" s="71"/>
      <c r="Z530" s="71"/>
      <c r="AA530" s="71"/>
      <c r="AB530" s="71"/>
      <c r="AC530" s="71"/>
      <c r="AD530" s="71"/>
      <c r="AE530" s="71"/>
      <c r="AF530" s="71"/>
      <c r="AG530" s="72"/>
    </row>
    <row r="531" spans="1:33" x14ac:dyDescent="0.2">
      <c r="A531" s="159" t="s">
        <v>618</v>
      </c>
      <c r="B531" s="160">
        <v>2</v>
      </c>
      <c r="C531" s="155"/>
      <c r="D531" s="75"/>
      <c r="E531" s="75"/>
      <c r="F531" s="75" t="s">
        <v>137</v>
      </c>
      <c r="G531" s="71"/>
      <c r="H531" s="71"/>
      <c r="I531" s="71"/>
      <c r="J531" s="71"/>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2"/>
    </row>
    <row r="532" spans="1:33" x14ac:dyDescent="0.2">
      <c r="A532" s="159" t="s">
        <v>619</v>
      </c>
      <c r="B532" s="160">
        <v>8</v>
      </c>
      <c r="C532" s="155"/>
      <c r="D532" s="75"/>
      <c r="E532" s="75"/>
      <c r="F532" s="75" t="s">
        <v>137</v>
      </c>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c r="AF532" s="71"/>
      <c r="AG532" s="72"/>
    </row>
    <row r="533" spans="1:33" x14ac:dyDescent="0.2">
      <c r="A533" s="159" t="s">
        <v>620</v>
      </c>
      <c r="B533" s="160">
        <v>8</v>
      </c>
      <c r="C533" s="155" t="s">
        <v>142</v>
      </c>
      <c r="D533" s="75"/>
      <c r="E533" s="75" t="s">
        <v>142</v>
      </c>
      <c r="F533" s="75" t="s">
        <v>143</v>
      </c>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c r="AE533" s="71"/>
      <c r="AF533" s="71"/>
      <c r="AG533" s="72"/>
    </row>
    <row r="534" spans="1:33" x14ac:dyDescent="0.2">
      <c r="A534" s="159" t="s">
        <v>621</v>
      </c>
      <c r="B534" s="160">
        <v>7</v>
      </c>
      <c r="C534" s="155" t="s">
        <v>142</v>
      </c>
      <c r="D534" s="75"/>
      <c r="E534" s="75" t="s">
        <v>142</v>
      </c>
      <c r="F534" s="75" t="s">
        <v>143</v>
      </c>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c r="AE534" s="71"/>
      <c r="AF534" s="71"/>
      <c r="AG534" s="72"/>
    </row>
    <row r="535" spans="1:33" x14ac:dyDescent="0.2">
      <c r="A535" s="159" t="s">
        <v>622</v>
      </c>
      <c r="B535" s="160">
        <v>7</v>
      </c>
      <c r="C535" s="155" t="s">
        <v>142</v>
      </c>
      <c r="D535" s="75"/>
      <c r="E535" s="75"/>
      <c r="F535" s="75" t="s">
        <v>149</v>
      </c>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c r="AE535" s="71"/>
      <c r="AF535" s="71"/>
      <c r="AG535" s="72"/>
    </row>
    <row r="536" spans="1:33" x14ac:dyDescent="0.2">
      <c r="A536" s="159" t="s">
        <v>623</v>
      </c>
      <c r="B536" s="160">
        <v>9</v>
      </c>
      <c r="C536" s="155"/>
      <c r="D536" s="75"/>
      <c r="E536" s="75"/>
      <c r="F536" s="75" t="s">
        <v>137</v>
      </c>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2"/>
    </row>
    <row r="537" spans="1:33" x14ac:dyDescent="0.2">
      <c r="A537" s="159" t="s">
        <v>624</v>
      </c>
      <c r="B537" s="160">
        <v>5</v>
      </c>
      <c r="C537" s="155"/>
      <c r="D537" s="75"/>
      <c r="E537" s="75"/>
      <c r="F537" s="75" t="s">
        <v>137</v>
      </c>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2"/>
    </row>
    <row r="538" spans="1:33" x14ac:dyDescent="0.2">
      <c r="A538" s="159" t="s">
        <v>625</v>
      </c>
      <c r="B538" s="160">
        <v>9</v>
      </c>
      <c r="C538" s="155"/>
      <c r="D538" s="75"/>
      <c r="E538" s="75"/>
      <c r="F538" s="75" t="s">
        <v>137</v>
      </c>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c r="AE538" s="71"/>
      <c r="AF538" s="71"/>
      <c r="AG538" s="72"/>
    </row>
    <row r="539" spans="1:33" x14ac:dyDescent="0.2">
      <c r="A539" s="159" t="s">
        <v>626</v>
      </c>
      <c r="B539" s="160">
        <v>4</v>
      </c>
      <c r="C539" s="155"/>
      <c r="D539" s="75" t="s">
        <v>142</v>
      </c>
      <c r="E539" s="75"/>
      <c r="F539" s="75" t="s">
        <v>155</v>
      </c>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c r="AF539" s="71"/>
      <c r="AG539" s="72"/>
    </row>
    <row r="540" spans="1:33" x14ac:dyDescent="0.2">
      <c r="A540" s="159" t="s">
        <v>627</v>
      </c>
      <c r="B540" s="160">
        <v>8</v>
      </c>
      <c r="C540" s="155"/>
      <c r="D540" s="75"/>
      <c r="E540" s="75"/>
      <c r="F540" s="75" t="s">
        <v>137</v>
      </c>
      <c r="G540" s="71"/>
      <c r="H540" s="71"/>
      <c r="I540" s="71"/>
      <c r="J540" s="71"/>
      <c r="K540" s="71"/>
      <c r="L540" s="71"/>
      <c r="M540" s="71"/>
      <c r="N540" s="71"/>
      <c r="O540" s="71"/>
      <c r="P540" s="71"/>
      <c r="Q540" s="71"/>
      <c r="R540" s="71"/>
      <c r="S540" s="71"/>
      <c r="T540" s="71"/>
      <c r="U540" s="71"/>
      <c r="V540" s="71"/>
      <c r="W540" s="71"/>
      <c r="X540" s="71"/>
      <c r="Y540" s="71"/>
      <c r="Z540" s="71"/>
      <c r="AA540" s="71"/>
      <c r="AB540" s="71"/>
      <c r="AC540" s="71"/>
      <c r="AD540" s="71"/>
      <c r="AE540" s="71"/>
      <c r="AF540" s="71"/>
      <c r="AG540" s="72"/>
    </row>
    <row r="541" spans="1:33" x14ac:dyDescent="0.2">
      <c r="A541" s="159" t="s">
        <v>628</v>
      </c>
      <c r="B541" s="160">
        <v>7</v>
      </c>
      <c r="C541" s="155" t="s">
        <v>142</v>
      </c>
      <c r="D541" s="75"/>
      <c r="E541" s="75"/>
      <c r="F541" s="75" t="s">
        <v>149</v>
      </c>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c r="AE541" s="71"/>
      <c r="AF541" s="71"/>
      <c r="AG541" s="72"/>
    </row>
    <row r="542" spans="1:33" x14ac:dyDescent="0.2">
      <c r="A542" s="159" t="s">
        <v>629</v>
      </c>
      <c r="B542" s="160">
        <v>3</v>
      </c>
      <c r="C542" s="155"/>
      <c r="D542" s="75"/>
      <c r="E542" s="75"/>
      <c r="F542" s="75" t="s">
        <v>137</v>
      </c>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c r="AE542" s="71"/>
      <c r="AF542" s="71"/>
      <c r="AG542" s="72"/>
    </row>
    <row r="543" spans="1:33" x14ac:dyDescent="0.2">
      <c r="A543" s="159" t="s">
        <v>630</v>
      </c>
      <c r="B543" s="160">
        <v>9</v>
      </c>
      <c r="C543" s="155"/>
      <c r="D543" s="75"/>
      <c r="E543" s="75"/>
      <c r="F543" s="75" t="s">
        <v>137</v>
      </c>
      <c r="G543" s="71"/>
      <c r="H543" s="71"/>
      <c r="I543" s="71"/>
      <c r="J543" s="71"/>
      <c r="K543" s="71"/>
      <c r="L543" s="71"/>
      <c r="M543" s="71"/>
      <c r="N543" s="71"/>
      <c r="O543" s="71"/>
      <c r="P543" s="71"/>
      <c r="Q543" s="71"/>
      <c r="R543" s="71"/>
      <c r="S543" s="71"/>
      <c r="T543" s="71"/>
      <c r="U543" s="71"/>
      <c r="V543" s="71"/>
      <c r="W543" s="71"/>
      <c r="X543" s="71"/>
      <c r="Y543" s="71"/>
      <c r="Z543" s="71"/>
      <c r="AA543" s="71"/>
      <c r="AB543" s="71"/>
      <c r="AC543" s="71"/>
      <c r="AD543" s="71"/>
      <c r="AE543" s="71"/>
      <c r="AF543" s="71"/>
      <c r="AG543" s="72"/>
    </row>
    <row r="544" spans="1:33" x14ac:dyDescent="0.2">
      <c r="A544" s="159" t="s">
        <v>631</v>
      </c>
      <c r="B544" s="160">
        <v>3</v>
      </c>
      <c r="C544" s="155" t="s">
        <v>142</v>
      </c>
      <c r="D544" s="75"/>
      <c r="E544" s="75" t="s">
        <v>142</v>
      </c>
      <c r="F544" s="75" t="s">
        <v>143</v>
      </c>
      <c r="G544" s="71"/>
      <c r="H544" s="71"/>
      <c r="I544" s="71"/>
      <c r="J544" s="71"/>
      <c r="K544" s="71"/>
      <c r="L544" s="71"/>
      <c r="M544" s="71"/>
      <c r="N544" s="71"/>
      <c r="O544" s="71"/>
      <c r="P544" s="71"/>
      <c r="Q544" s="71"/>
      <c r="R544" s="71"/>
      <c r="S544" s="71"/>
      <c r="T544" s="71"/>
      <c r="U544" s="71"/>
      <c r="V544" s="71"/>
      <c r="W544" s="71"/>
      <c r="X544" s="71"/>
      <c r="Y544" s="71"/>
      <c r="Z544" s="71"/>
      <c r="AA544" s="71"/>
      <c r="AB544" s="71"/>
      <c r="AC544" s="71"/>
      <c r="AD544" s="71"/>
      <c r="AE544" s="71"/>
      <c r="AF544" s="71"/>
      <c r="AG544" s="72"/>
    </row>
    <row r="545" spans="1:33" x14ac:dyDescent="0.2">
      <c r="A545" s="159" t="s">
        <v>632</v>
      </c>
      <c r="B545" s="160">
        <v>10</v>
      </c>
      <c r="C545" s="155"/>
      <c r="D545" s="75"/>
      <c r="E545" s="75"/>
      <c r="F545" s="75" t="s">
        <v>137</v>
      </c>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2"/>
    </row>
    <row r="546" spans="1:33" x14ac:dyDescent="0.2">
      <c r="A546" s="159" t="s">
        <v>633</v>
      </c>
      <c r="B546" s="160">
        <v>4</v>
      </c>
      <c r="C546" s="155"/>
      <c r="D546" s="75" t="s">
        <v>142</v>
      </c>
      <c r="E546" s="75"/>
      <c r="F546" s="75" t="s">
        <v>155</v>
      </c>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c r="AE546" s="71"/>
      <c r="AF546" s="71"/>
      <c r="AG546" s="72"/>
    </row>
    <row r="547" spans="1:33" x14ac:dyDescent="0.2">
      <c r="A547" s="159" t="s">
        <v>634</v>
      </c>
      <c r="B547" s="161" t="s">
        <v>231</v>
      </c>
      <c r="C547" s="155"/>
      <c r="D547" s="75"/>
      <c r="E547" s="75"/>
      <c r="F547" s="75" t="s">
        <v>137</v>
      </c>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c r="AE547" s="71"/>
      <c r="AF547" s="71"/>
      <c r="AG547" s="72"/>
    </row>
    <row r="548" spans="1:33" x14ac:dyDescent="0.2">
      <c r="A548" s="159" t="s">
        <v>635</v>
      </c>
      <c r="B548" s="160">
        <v>7</v>
      </c>
      <c r="C548" s="155" t="s">
        <v>142</v>
      </c>
      <c r="D548" s="75"/>
      <c r="E548" s="75"/>
      <c r="F548" s="75" t="s">
        <v>149</v>
      </c>
      <c r="G548" s="71"/>
      <c r="H548" s="71"/>
      <c r="I548" s="71"/>
      <c r="J548" s="71"/>
      <c r="K548" s="71"/>
      <c r="L548" s="71"/>
      <c r="M548" s="71"/>
      <c r="N548" s="71"/>
      <c r="O548" s="71"/>
      <c r="P548" s="71"/>
      <c r="Q548" s="71"/>
      <c r="R548" s="71"/>
      <c r="S548" s="71"/>
      <c r="T548" s="71"/>
      <c r="U548" s="71"/>
      <c r="V548" s="71"/>
      <c r="W548" s="71"/>
      <c r="X548" s="71"/>
      <c r="Y548" s="71"/>
      <c r="Z548" s="71"/>
      <c r="AA548" s="71"/>
      <c r="AB548" s="71"/>
      <c r="AC548" s="71"/>
      <c r="AD548" s="71"/>
      <c r="AE548" s="71"/>
      <c r="AF548" s="71"/>
      <c r="AG548" s="72"/>
    </row>
    <row r="549" spans="1:33" x14ac:dyDescent="0.2">
      <c r="A549" s="159" t="s">
        <v>636</v>
      </c>
      <c r="B549" s="160">
        <v>7</v>
      </c>
      <c r="C549" s="155"/>
      <c r="D549" s="75"/>
      <c r="E549" s="75"/>
      <c r="F549" s="75" t="s">
        <v>137</v>
      </c>
      <c r="G549" s="71"/>
      <c r="H549" s="71"/>
      <c r="I549" s="71"/>
      <c r="J549" s="71"/>
      <c r="K549" s="71"/>
      <c r="L549" s="71"/>
      <c r="M549" s="71"/>
      <c r="N549" s="71"/>
      <c r="O549" s="71"/>
      <c r="P549" s="71"/>
      <c r="Q549" s="71"/>
      <c r="R549" s="71"/>
      <c r="S549" s="71"/>
      <c r="T549" s="71"/>
      <c r="U549" s="71"/>
      <c r="V549" s="71"/>
      <c r="W549" s="71"/>
      <c r="X549" s="71"/>
      <c r="Y549" s="71"/>
      <c r="Z549" s="71"/>
      <c r="AA549" s="71"/>
      <c r="AB549" s="71"/>
      <c r="AC549" s="71"/>
      <c r="AD549" s="71"/>
      <c r="AE549" s="71"/>
      <c r="AF549" s="71"/>
      <c r="AG549" s="72"/>
    </row>
    <row r="550" spans="1:33" x14ac:dyDescent="0.2">
      <c r="A550" s="159" t="s">
        <v>637</v>
      </c>
      <c r="B550" s="160">
        <v>4</v>
      </c>
      <c r="C550" s="155"/>
      <c r="D550" s="75" t="s">
        <v>142</v>
      </c>
      <c r="E550" s="75"/>
      <c r="F550" s="75" t="s">
        <v>155</v>
      </c>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c r="AE550" s="71"/>
      <c r="AF550" s="71"/>
      <c r="AG550" s="72"/>
    </row>
    <row r="551" spans="1:33" x14ac:dyDescent="0.2">
      <c r="A551" s="159" t="s">
        <v>638</v>
      </c>
      <c r="B551" s="160">
        <v>8</v>
      </c>
      <c r="C551" s="155"/>
      <c r="D551" s="75"/>
      <c r="E551" s="75"/>
      <c r="F551" s="75" t="s">
        <v>137</v>
      </c>
      <c r="G551" s="71"/>
      <c r="H551" s="71"/>
      <c r="I551" s="71"/>
      <c r="J551" s="71"/>
      <c r="K551" s="71"/>
      <c r="L551" s="71"/>
      <c r="M551" s="71"/>
      <c r="N551" s="71"/>
      <c r="O551" s="71"/>
      <c r="P551" s="71"/>
      <c r="Q551" s="71"/>
      <c r="R551" s="71"/>
      <c r="S551" s="71"/>
      <c r="T551" s="71"/>
      <c r="U551" s="71"/>
      <c r="V551" s="71"/>
      <c r="W551" s="71"/>
      <c r="X551" s="71"/>
      <c r="Y551" s="71"/>
      <c r="Z551" s="71"/>
      <c r="AA551" s="71"/>
      <c r="AB551" s="71"/>
      <c r="AC551" s="71"/>
      <c r="AD551" s="71"/>
      <c r="AE551" s="71"/>
      <c r="AF551" s="71"/>
      <c r="AG551" s="72"/>
    </row>
    <row r="552" spans="1:33" x14ac:dyDescent="0.2">
      <c r="A552" s="159" t="s">
        <v>639</v>
      </c>
      <c r="B552" s="160">
        <v>3</v>
      </c>
      <c r="C552" s="155"/>
      <c r="D552" s="75"/>
      <c r="E552" s="75"/>
      <c r="F552" s="75" t="s">
        <v>137</v>
      </c>
      <c r="G552" s="71"/>
      <c r="H552" s="71"/>
      <c r="I552" s="71"/>
      <c r="J552" s="71"/>
      <c r="K552" s="71"/>
      <c r="L552" s="71"/>
      <c r="M552" s="71"/>
      <c r="N552" s="71"/>
      <c r="O552" s="71"/>
      <c r="P552" s="71"/>
      <c r="Q552" s="71"/>
      <c r="R552" s="71"/>
      <c r="S552" s="71"/>
      <c r="T552" s="71"/>
      <c r="U552" s="71"/>
      <c r="V552" s="71"/>
      <c r="W552" s="71"/>
      <c r="X552" s="71"/>
      <c r="Y552" s="71"/>
      <c r="Z552" s="71"/>
      <c r="AA552" s="71"/>
      <c r="AB552" s="71"/>
      <c r="AC552" s="71"/>
      <c r="AD552" s="71"/>
      <c r="AE552" s="71"/>
      <c r="AF552" s="71"/>
      <c r="AG552" s="72"/>
    </row>
    <row r="553" spans="1:33" x14ac:dyDescent="0.2">
      <c r="A553" s="159" t="s">
        <v>640</v>
      </c>
      <c r="B553" s="160">
        <v>7</v>
      </c>
      <c r="C553" s="155"/>
      <c r="D553" s="75"/>
      <c r="E553" s="75"/>
      <c r="F553" s="75" t="s">
        <v>137</v>
      </c>
      <c r="G553" s="71"/>
      <c r="H553" s="71"/>
      <c r="I553" s="71"/>
      <c r="J553" s="71"/>
      <c r="K553" s="71"/>
      <c r="L553" s="71"/>
      <c r="M553" s="71"/>
      <c r="N553" s="71"/>
      <c r="O553" s="71"/>
      <c r="P553" s="71"/>
      <c r="Q553" s="71"/>
      <c r="R553" s="71"/>
      <c r="S553" s="71"/>
      <c r="T553" s="71"/>
      <c r="U553" s="71"/>
      <c r="V553" s="71"/>
      <c r="W553" s="71"/>
      <c r="X553" s="71"/>
      <c r="Y553" s="71"/>
      <c r="Z553" s="71"/>
      <c r="AA553" s="71"/>
      <c r="AB553" s="71"/>
      <c r="AC553" s="71"/>
      <c r="AD553" s="71"/>
      <c r="AE553" s="71"/>
      <c r="AF553" s="71"/>
      <c r="AG553" s="72"/>
    </row>
    <row r="554" spans="1:33" x14ac:dyDescent="0.2">
      <c r="A554" s="159" t="s">
        <v>641</v>
      </c>
      <c r="B554" s="160">
        <v>7</v>
      </c>
      <c r="C554" s="155"/>
      <c r="D554" s="75"/>
      <c r="E554" s="75"/>
      <c r="F554" s="75" t="s">
        <v>137</v>
      </c>
      <c r="G554" s="71"/>
      <c r="H554" s="71"/>
      <c r="I554" s="71"/>
      <c r="J554" s="71"/>
      <c r="K554" s="71"/>
      <c r="L554" s="71"/>
      <c r="M554" s="71"/>
      <c r="N554" s="71"/>
      <c r="O554" s="71"/>
      <c r="P554" s="71"/>
      <c r="Q554" s="71"/>
      <c r="R554" s="71"/>
      <c r="S554" s="71"/>
      <c r="T554" s="71"/>
      <c r="U554" s="71"/>
      <c r="V554" s="71"/>
      <c r="W554" s="71"/>
      <c r="X554" s="71"/>
      <c r="Y554" s="71"/>
      <c r="Z554" s="71"/>
      <c r="AA554" s="71"/>
      <c r="AB554" s="71"/>
      <c r="AC554" s="71"/>
      <c r="AD554" s="71"/>
      <c r="AE554" s="71"/>
      <c r="AF554" s="71"/>
      <c r="AG554" s="72"/>
    </row>
    <row r="555" spans="1:33" x14ac:dyDescent="0.2">
      <c r="A555" s="159" t="s">
        <v>642</v>
      </c>
      <c r="B555" s="160">
        <v>7</v>
      </c>
      <c r="C555" s="155"/>
      <c r="D555" s="75"/>
      <c r="E555" s="75"/>
      <c r="F555" s="75" t="s">
        <v>137</v>
      </c>
      <c r="G555" s="71"/>
      <c r="H555" s="71"/>
      <c r="I555" s="71"/>
      <c r="J555" s="71"/>
      <c r="K555" s="71"/>
      <c r="L555" s="71"/>
      <c r="M555" s="71"/>
      <c r="N555" s="71"/>
      <c r="O555" s="71"/>
      <c r="P555" s="71"/>
      <c r="Q555" s="71"/>
      <c r="R555" s="71"/>
      <c r="S555" s="71"/>
      <c r="T555" s="71"/>
      <c r="U555" s="71"/>
      <c r="V555" s="71"/>
      <c r="W555" s="71"/>
      <c r="X555" s="71"/>
      <c r="Y555" s="71"/>
      <c r="Z555" s="71"/>
      <c r="AA555" s="71"/>
      <c r="AB555" s="71"/>
      <c r="AC555" s="71"/>
      <c r="AD555" s="71"/>
      <c r="AE555" s="71"/>
      <c r="AF555" s="71"/>
      <c r="AG555" s="72"/>
    </row>
    <row r="556" spans="1:33" x14ac:dyDescent="0.2">
      <c r="A556" s="159" t="s">
        <v>643</v>
      </c>
      <c r="B556" s="160">
        <v>8</v>
      </c>
      <c r="C556" s="155"/>
      <c r="D556" s="75"/>
      <c r="E556" s="75"/>
      <c r="F556" s="75" t="s">
        <v>137</v>
      </c>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c r="AE556" s="71"/>
      <c r="AF556" s="71"/>
      <c r="AG556" s="72"/>
    </row>
    <row r="557" spans="1:33" x14ac:dyDescent="0.2">
      <c r="A557" s="159" t="s">
        <v>644</v>
      </c>
      <c r="B557" s="160">
        <v>5</v>
      </c>
      <c r="C557" s="155"/>
      <c r="D557" s="75"/>
      <c r="E557" s="75"/>
      <c r="F557" s="75" t="s">
        <v>137</v>
      </c>
      <c r="G557" s="71"/>
      <c r="H557" s="71"/>
      <c r="I557" s="71"/>
      <c r="J557" s="71"/>
      <c r="K557" s="71"/>
      <c r="L557" s="71"/>
      <c r="M557" s="71"/>
      <c r="N557" s="71"/>
      <c r="O557" s="71"/>
      <c r="P557" s="71"/>
      <c r="Q557" s="71"/>
      <c r="R557" s="71"/>
      <c r="S557" s="71"/>
      <c r="T557" s="71"/>
      <c r="U557" s="71"/>
      <c r="V557" s="71"/>
      <c r="W557" s="71"/>
      <c r="X557" s="71"/>
      <c r="Y557" s="71"/>
      <c r="Z557" s="71"/>
      <c r="AA557" s="71"/>
      <c r="AB557" s="71"/>
      <c r="AC557" s="71"/>
      <c r="AD557" s="71"/>
      <c r="AE557" s="71"/>
      <c r="AF557" s="71"/>
      <c r="AG557" s="72"/>
    </row>
    <row r="558" spans="1:33" x14ac:dyDescent="0.2">
      <c r="A558" s="159" t="s">
        <v>645</v>
      </c>
      <c r="B558" s="160">
        <v>8</v>
      </c>
      <c r="C558" s="155"/>
      <c r="D558" s="75"/>
      <c r="E558" s="75"/>
      <c r="F558" s="75" t="s">
        <v>137</v>
      </c>
      <c r="G558" s="71"/>
      <c r="H558" s="71"/>
      <c r="I558" s="71"/>
      <c r="J558" s="71"/>
      <c r="K558" s="71"/>
      <c r="L558" s="71"/>
      <c r="M558" s="71"/>
      <c r="N558" s="71"/>
      <c r="O558" s="71"/>
      <c r="P558" s="71"/>
      <c r="Q558" s="71"/>
      <c r="R558" s="71"/>
      <c r="S558" s="71"/>
      <c r="T558" s="71"/>
      <c r="U558" s="71"/>
      <c r="V558" s="71"/>
      <c r="W558" s="71"/>
      <c r="X558" s="71"/>
      <c r="Y558" s="71"/>
      <c r="Z558" s="71"/>
      <c r="AA558" s="71"/>
      <c r="AB558" s="71"/>
      <c r="AC558" s="71"/>
      <c r="AD558" s="71"/>
      <c r="AE558" s="71"/>
      <c r="AF558" s="71"/>
      <c r="AG558" s="72"/>
    </row>
    <row r="559" spans="1:33" x14ac:dyDescent="0.2">
      <c r="A559" s="159" t="s">
        <v>646</v>
      </c>
      <c r="B559" s="160">
        <v>7</v>
      </c>
      <c r="C559" s="155"/>
      <c r="D559" s="75"/>
      <c r="E559" s="75"/>
      <c r="F559" s="75" t="s">
        <v>137</v>
      </c>
      <c r="G559" s="71"/>
      <c r="H559" s="71"/>
      <c r="I559" s="71"/>
      <c r="J559" s="71"/>
      <c r="K559" s="71"/>
      <c r="L559" s="71"/>
      <c r="M559" s="71"/>
      <c r="N559" s="71"/>
      <c r="O559" s="71"/>
      <c r="P559" s="71"/>
      <c r="Q559" s="71"/>
      <c r="R559" s="71"/>
      <c r="S559" s="71"/>
      <c r="T559" s="71"/>
      <c r="U559" s="71"/>
      <c r="V559" s="71"/>
      <c r="W559" s="71"/>
      <c r="X559" s="71"/>
      <c r="Y559" s="71"/>
      <c r="Z559" s="71"/>
      <c r="AA559" s="71"/>
      <c r="AB559" s="71"/>
      <c r="AC559" s="71"/>
      <c r="AD559" s="71"/>
      <c r="AE559" s="71"/>
      <c r="AF559" s="71"/>
      <c r="AG559" s="72"/>
    </row>
    <row r="560" spans="1:33" x14ac:dyDescent="0.2">
      <c r="A560" s="159" t="s">
        <v>647</v>
      </c>
      <c r="B560" s="160">
        <v>4</v>
      </c>
      <c r="C560" s="155" t="s">
        <v>142</v>
      </c>
      <c r="D560" s="75"/>
      <c r="E560" s="75"/>
      <c r="F560" s="75" t="s">
        <v>149</v>
      </c>
      <c r="G560" s="71"/>
      <c r="H560" s="71"/>
      <c r="I560" s="71"/>
      <c r="J560" s="71"/>
      <c r="K560" s="71"/>
      <c r="L560" s="71"/>
      <c r="M560" s="71"/>
      <c r="N560" s="71"/>
      <c r="O560" s="71"/>
      <c r="P560" s="71"/>
      <c r="Q560" s="71"/>
      <c r="R560" s="71"/>
      <c r="S560" s="71"/>
      <c r="T560" s="71"/>
      <c r="U560" s="71"/>
      <c r="V560" s="71"/>
      <c r="W560" s="71"/>
      <c r="X560" s="71"/>
      <c r="Y560" s="71"/>
      <c r="Z560" s="71"/>
      <c r="AA560" s="71"/>
      <c r="AB560" s="71"/>
      <c r="AC560" s="71"/>
      <c r="AD560" s="71"/>
      <c r="AE560" s="71"/>
      <c r="AF560" s="71"/>
      <c r="AG560" s="72"/>
    </row>
    <row r="561" spans="1:33" x14ac:dyDescent="0.2">
      <c r="A561" s="159" t="s">
        <v>648</v>
      </c>
      <c r="B561" s="160">
        <v>8</v>
      </c>
      <c r="C561" s="155" t="s">
        <v>142</v>
      </c>
      <c r="D561" s="75"/>
      <c r="E561" s="75"/>
      <c r="F561" s="75" t="s">
        <v>149</v>
      </c>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c r="AE561" s="71"/>
      <c r="AF561" s="71"/>
      <c r="AG561" s="72"/>
    </row>
    <row r="562" spans="1:33" x14ac:dyDescent="0.2">
      <c r="A562" s="159" t="s">
        <v>80</v>
      </c>
      <c r="B562" s="160">
        <v>8</v>
      </c>
      <c r="C562" s="155"/>
      <c r="D562" s="75"/>
      <c r="E562" s="75"/>
      <c r="F562" s="75" t="s">
        <v>137</v>
      </c>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c r="AE562" s="71"/>
      <c r="AF562" s="71"/>
      <c r="AG562" s="72"/>
    </row>
    <row r="563" spans="1:33" x14ac:dyDescent="0.2">
      <c r="A563" s="159" t="s">
        <v>649</v>
      </c>
      <c r="B563" s="160">
        <v>8</v>
      </c>
      <c r="C563" s="155"/>
      <c r="D563" s="75"/>
      <c r="E563" s="75"/>
      <c r="F563" s="75" t="s">
        <v>137</v>
      </c>
      <c r="G563" s="71"/>
      <c r="H563" s="71"/>
      <c r="I563" s="71"/>
      <c r="J563" s="71"/>
      <c r="K563" s="71"/>
      <c r="L563" s="71"/>
      <c r="M563" s="71"/>
      <c r="N563" s="71"/>
      <c r="O563" s="71"/>
      <c r="P563" s="71"/>
      <c r="Q563" s="71"/>
      <c r="R563" s="71"/>
      <c r="S563" s="71"/>
      <c r="T563" s="71"/>
      <c r="U563" s="71"/>
      <c r="V563" s="71"/>
      <c r="W563" s="71"/>
      <c r="X563" s="71"/>
      <c r="Y563" s="71"/>
      <c r="Z563" s="71"/>
      <c r="AA563" s="71"/>
      <c r="AB563" s="71"/>
      <c r="AC563" s="71"/>
      <c r="AD563" s="71"/>
      <c r="AE563" s="71"/>
      <c r="AF563" s="71"/>
      <c r="AG563" s="72"/>
    </row>
    <row r="564" spans="1:33" x14ac:dyDescent="0.2">
      <c r="A564" s="159" t="s">
        <v>650</v>
      </c>
      <c r="B564" s="160">
        <v>7</v>
      </c>
      <c r="C564" s="155"/>
      <c r="D564" s="75"/>
      <c r="E564" s="75"/>
      <c r="F564" s="75" t="s">
        <v>137</v>
      </c>
      <c r="G564" s="71"/>
      <c r="H564" s="71"/>
      <c r="I564" s="71"/>
      <c r="J564" s="71"/>
      <c r="K564" s="71"/>
      <c r="L564" s="71"/>
      <c r="M564" s="71"/>
      <c r="N564" s="71"/>
      <c r="O564" s="71"/>
      <c r="P564" s="71"/>
      <c r="Q564" s="71"/>
      <c r="R564" s="71"/>
      <c r="S564" s="71"/>
      <c r="T564" s="71"/>
      <c r="U564" s="71"/>
      <c r="V564" s="71"/>
      <c r="W564" s="71"/>
      <c r="X564" s="71"/>
      <c r="Y564" s="71"/>
      <c r="Z564" s="71"/>
      <c r="AA564" s="71"/>
      <c r="AB564" s="71"/>
      <c r="AC564" s="71"/>
      <c r="AD564" s="71"/>
      <c r="AE564" s="71"/>
      <c r="AF564" s="71"/>
      <c r="AG564" s="72"/>
    </row>
    <row r="565" spans="1:33" x14ac:dyDescent="0.2">
      <c r="A565" s="159" t="s">
        <v>651</v>
      </c>
      <c r="B565" s="160">
        <v>8</v>
      </c>
      <c r="C565" s="155"/>
      <c r="D565" s="75"/>
      <c r="E565" s="75"/>
      <c r="F565" s="75" t="s">
        <v>137</v>
      </c>
      <c r="G565" s="71"/>
      <c r="H565" s="71"/>
      <c r="I565" s="71"/>
      <c r="J565" s="71"/>
      <c r="K565" s="71"/>
      <c r="L565" s="71"/>
      <c r="M565" s="71"/>
      <c r="N565" s="71"/>
      <c r="O565" s="71"/>
      <c r="P565" s="71"/>
      <c r="Q565" s="71"/>
      <c r="R565" s="71"/>
      <c r="S565" s="71"/>
      <c r="T565" s="71"/>
      <c r="U565" s="71"/>
      <c r="V565" s="71"/>
      <c r="W565" s="71"/>
      <c r="X565" s="71"/>
      <c r="Y565" s="71"/>
      <c r="Z565" s="71"/>
      <c r="AA565" s="71"/>
      <c r="AB565" s="71"/>
      <c r="AC565" s="71"/>
      <c r="AD565" s="71"/>
      <c r="AE565" s="71"/>
      <c r="AF565" s="71"/>
      <c r="AG565" s="72"/>
    </row>
    <row r="566" spans="1:33" x14ac:dyDescent="0.2">
      <c r="A566" s="159" t="s">
        <v>652</v>
      </c>
      <c r="B566" s="160">
        <v>2</v>
      </c>
      <c r="C566" s="155"/>
      <c r="D566" s="75"/>
      <c r="E566" s="75"/>
      <c r="F566" s="75" t="s">
        <v>137</v>
      </c>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c r="AE566" s="71"/>
      <c r="AF566" s="71"/>
      <c r="AG566" s="72"/>
    </row>
    <row r="567" spans="1:33" x14ac:dyDescent="0.2">
      <c r="A567" s="159" t="s">
        <v>653</v>
      </c>
      <c r="B567" s="160">
        <v>8</v>
      </c>
      <c r="C567" s="155"/>
      <c r="D567" s="75"/>
      <c r="E567" s="75"/>
      <c r="F567" s="75" t="s">
        <v>137</v>
      </c>
      <c r="G567" s="71"/>
      <c r="H567" s="71"/>
      <c r="I567" s="71"/>
      <c r="J567" s="71"/>
      <c r="K567" s="71"/>
      <c r="L567" s="71"/>
      <c r="M567" s="71"/>
      <c r="N567" s="71"/>
      <c r="O567" s="71"/>
      <c r="P567" s="71"/>
      <c r="Q567" s="71"/>
      <c r="R567" s="71"/>
      <c r="S567" s="71"/>
      <c r="T567" s="71"/>
      <c r="U567" s="71"/>
      <c r="V567" s="71"/>
      <c r="W567" s="71"/>
      <c r="X567" s="71"/>
      <c r="Y567" s="71"/>
      <c r="Z567" s="71"/>
      <c r="AA567" s="71"/>
      <c r="AB567" s="71"/>
      <c r="AC567" s="71"/>
      <c r="AD567" s="71"/>
      <c r="AE567" s="71"/>
      <c r="AF567" s="71"/>
      <c r="AG567" s="72"/>
    </row>
    <row r="568" spans="1:33" x14ac:dyDescent="0.2">
      <c r="A568" s="159" t="s">
        <v>654</v>
      </c>
      <c r="B568" s="160">
        <v>5</v>
      </c>
      <c r="C568" s="155"/>
      <c r="D568" s="75" t="s">
        <v>142</v>
      </c>
      <c r="E568" s="75"/>
      <c r="F568" s="75" t="s">
        <v>155</v>
      </c>
      <c r="G568" s="71"/>
      <c r="H568" s="71"/>
      <c r="I568" s="71"/>
      <c r="J568" s="71"/>
      <c r="K568" s="71"/>
      <c r="L568" s="71"/>
      <c r="M568" s="71"/>
      <c r="N568" s="71"/>
      <c r="O568" s="71"/>
      <c r="P568" s="71"/>
      <c r="Q568" s="71"/>
      <c r="R568" s="71"/>
      <c r="S568" s="71"/>
      <c r="T568" s="71"/>
      <c r="U568" s="71"/>
      <c r="V568" s="71"/>
      <c r="W568" s="71"/>
      <c r="X568" s="71"/>
      <c r="Y568" s="71"/>
      <c r="Z568" s="71"/>
      <c r="AA568" s="71"/>
      <c r="AB568" s="71"/>
      <c r="AC568" s="71"/>
      <c r="AD568" s="71"/>
      <c r="AE568" s="71"/>
      <c r="AF568" s="71"/>
      <c r="AG568" s="72"/>
    </row>
    <row r="569" spans="1:33" x14ac:dyDescent="0.2">
      <c r="A569" s="159" t="s">
        <v>655</v>
      </c>
      <c r="B569" s="160">
        <v>3</v>
      </c>
      <c r="C569" s="155"/>
      <c r="D569" s="75"/>
      <c r="E569" s="75"/>
      <c r="F569" s="75" t="s">
        <v>137</v>
      </c>
      <c r="G569" s="71"/>
      <c r="H569" s="71"/>
      <c r="I569" s="71"/>
      <c r="J569" s="71"/>
      <c r="K569" s="71"/>
      <c r="L569" s="71"/>
      <c r="M569" s="71"/>
      <c r="N569" s="71"/>
      <c r="O569" s="71"/>
      <c r="P569" s="71"/>
      <c r="Q569" s="71"/>
      <c r="R569" s="71"/>
      <c r="S569" s="71"/>
      <c r="T569" s="71"/>
      <c r="U569" s="71"/>
      <c r="V569" s="71"/>
      <c r="W569" s="71"/>
      <c r="X569" s="71"/>
      <c r="Y569" s="71"/>
      <c r="Z569" s="71"/>
      <c r="AA569" s="71"/>
      <c r="AB569" s="71"/>
      <c r="AC569" s="71"/>
      <c r="AD569" s="71"/>
      <c r="AE569" s="71"/>
      <c r="AF569" s="71"/>
      <c r="AG569" s="72"/>
    </row>
    <row r="570" spans="1:33" x14ac:dyDescent="0.2">
      <c r="A570" s="159" t="s">
        <v>656</v>
      </c>
      <c r="B570" s="160">
        <v>7</v>
      </c>
      <c r="C570" s="155" t="s">
        <v>142</v>
      </c>
      <c r="D570" s="75"/>
      <c r="E570" s="75"/>
      <c r="F570" s="75" t="s">
        <v>149</v>
      </c>
      <c r="G570" s="71"/>
      <c r="H570" s="71"/>
      <c r="I570" s="71"/>
      <c r="J570" s="71"/>
      <c r="K570" s="71"/>
      <c r="L570" s="71"/>
      <c r="M570" s="71"/>
      <c r="N570" s="71"/>
      <c r="O570" s="71"/>
      <c r="P570" s="71"/>
      <c r="Q570" s="71"/>
      <c r="R570" s="71"/>
      <c r="S570" s="71"/>
      <c r="T570" s="71"/>
      <c r="U570" s="71"/>
      <c r="V570" s="71"/>
      <c r="W570" s="71"/>
      <c r="X570" s="71"/>
      <c r="Y570" s="71"/>
      <c r="Z570" s="71"/>
      <c r="AA570" s="71"/>
      <c r="AB570" s="71"/>
      <c r="AC570" s="71"/>
      <c r="AD570" s="71"/>
      <c r="AE570" s="71"/>
      <c r="AF570" s="71"/>
      <c r="AG570" s="72"/>
    </row>
    <row r="571" spans="1:33" x14ac:dyDescent="0.2">
      <c r="A571" s="159" t="s">
        <v>657</v>
      </c>
      <c r="B571" s="160">
        <v>3</v>
      </c>
      <c r="C571" s="155"/>
      <c r="D571" s="75"/>
      <c r="E571" s="75"/>
      <c r="F571" s="75" t="s">
        <v>137</v>
      </c>
      <c r="G571" s="71"/>
      <c r="H571" s="71"/>
      <c r="I571" s="71"/>
      <c r="J571" s="71"/>
      <c r="K571" s="71"/>
      <c r="L571" s="71"/>
      <c r="M571" s="71"/>
      <c r="N571" s="71"/>
      <c r="O571" s="71"/>
      <c r="P571" s="71"/>
      <c r="Q571" s="71"/>
      <c r="R571" s="71"/>
      <c r="S571" s="71"/>
      <c r="T571" s="71"/>
      <c r="U571" s="71"/>
      <c r="V571" s="71"/>
      <c r="W571" s="71"/>
      <c r="X571" s="71"/>
      <c r="Y571" s="71"/>
      <c r="Z571" s="71"/>
      <c r="AA571" s="71"/>
      <c r="AB571" s="71"/>
      <c r="AC571" s="71"/>
      <c r="AD571" s="71"/>
      <c r="AE571" s="71"/>
      <c r="AF571" s="71"/>
      <c r="AG571" s="72"/>
    </row>
    <row r="572" spans="1:33" x14ac:dyDescent="0.2">
      <c r="A572" s="159" t="s">
        <v>658</v>
      </c>
      <c r="B572" s="160">
        <v>1</v>
      </c>
      <c r="C572" s="155"/>
      <c r="D572" s="75"/>
      <c r="E572" s="75"/>
      <c r="F572" s="75" t="s">
        <v>137</v>
      </c>
      <c r="G572" s="71"/>
      <c r="H572" s="71"/>
      <c r="I572" s="71"/>
      <c r="J572" s="71"/>
      <c r="K572" s="71"/>
      <c r="L572" s="71"/>
      <c r="M572" s="71"/>
      <c r="N572" s="71"/>
      <c r="O572" s="71"/>
      <c r="P572" s="71"/>
      <c r="Q572" s="71"/>
      <c r="R572" s="71"/>
      <c r="S572" s="71"/>
      <c r="T572" s="71"/>
      <c r="U572" s="71"/>
      <c r="V572" s="71"/>
      <c r="W572" s="71"/>
      <c r="X572" s="71"/>
      <c r="Y572" s="71"/>
      <c r="Z572" s="71"/>
      <c r="AA572" s="71"/>
      <c r="AB572" s="71"/>
      <c r="AC572" s="71"/>
      <c r="AD572" s="71"/>
      <c r="AE572" s="71"/>
      <c r="AF572" s="71"/>
      <c r="AG572" s="72"/>
    </row>
    <row r="573" spans="1:33" x14ac:dyDescent="0.2">
      <c r="A573" s="159" t="s">
        <v>659</v>
      </c>
      <c r="B573" s="160">
        <v>6</v>
      </c>
      <c r="C573" s="155"/>
      <c r="D573" s="75"/>
      <c r="E573" s="75"/>
      <c r="F573" s="75" t="s">
        <v>137</v>
      </c>
      <c r="G573" s="71"/>
      <c r="H573" s="71"/>
      <c r="I573" s="71"/>
      <c r="J573" s="71"/>
      <c r="K573" s="71"/>
      <c r="L573" s="71"/>
      <c r="M573" s="71"/>
      <c r="N573" s="71"/>
      <c r="O573" s="71"/>
      <c r="P573" s="71"/>
      <c r="Q573" s="71"/>
      <c r="R573" s="71"/>
      <c r="S573" s="71"/>
      <c r="T573" s="71"/>
      <c r="U573" s="71"/>
      <c r="V573" s="71"/>
      <c r="W573" s="71"/>
      <c r="X573" s="71"/>
      <c r="Y573" s="71"/>
      <c r="Z573" s="71"/>
      <c r="AA573" s="71"/>
      <c r="AB573" s="71"/>
      <c r="AC573" s="71"/>
      <c r="AD573" s="71"/>
      <c r="AE573" s="71"/>
      <c r="AF573" s="71"/>
      <c r="AG573" s="72"/>
    </row>
    <row r="574" spans="1:33" x14ac:dyDescent="0.2">
      <c r="A574" s="159" t="s">
        <v>660</v>
      </c>
      <c r="B574" s="160">
        <v>8</v>
      </c>
      <c r="C574" s="155" t="s">
        <v>142</v>
      </c>
      <c r="D574" s="75"/>
      <c r="E574" s="75"/>
      <c r="F574" s="75" t="s">
        <v>149</v>
      </c>
      <c r="G574" s="71"/>
      <c r="H574" s="71"/>
      <c r="I574" s="71"/>
      <c r="J574" s="71"/>
      <c r="K574" s="71"/>
      <c r="L574" s="71"/>
      <c r="M574" s="71"/>
      <c r="N574" s="71"/>
      <c r="O574" s="71"/>
      <c r="P574" s="71"/>
      <c r="Q574" s="71"/>
      <c r="R574" s="71"/>
      <c r="S574" s="71"/>
      <c r="T574" s="71"/>
      <c r="U574" s="71"/>
      <c r="V574" s="71"/>
      <c r="W574" s="71"/>
      <c r="X574" s="71"/>
      <c r="Y574" s="71"/>
      <c r="Z574" s="71"/>
      <c r="AA574" s="71"/>
      <c r="AB574" s="71"/>
      <c r="AC574" s="71"/>
      <c r="AD574" s="71"/>
      <c r="AE574" s="71"/>
      <c r="AF574" s="71"/>
      <c r="AG574" s="72"/>
    </row>
    <row r="575" spans="1:33" x14ac:dyDescent="0.2">
      <c r="A575" s="159" t="s">
        <v>661</v>
      </c>
      <c r="B575" s="160">
        <v>7</v>
      </c>
      <c r="C575" s="155"/>
      <c r="D575" s="75"/>
      <c r="E575" s="75"/>
      <c r="F575" s="75" t="s">
        <v>137</v>
      </c>
      <c r="G575" s="71"/>
      <c r="H575" s="71"/>
      <c r="I575" s="71"/>
      <c r="J575" s="71"/>
      <c r="K575" s="71"/>
      <c r="L575" s="71"/>
      <c r="M575" s="71"/>
      <c r="N575" s="71"/>
      <c r="O575" s="71"/>
      <c r="P575" s="71"/>
      <c r="Q575" s="71"/>
      <c r="R575" s="71"/>
      <c r="S575" s="71"/>
      <c r="T575" s="71"/>
      <c r="U575" s="71"/>
      <c r="V575" s="71"/>
      <c r="W575" s="71"/>
      <c r="X575" s="71"/>
      <c r="Y575" s="71"/>
      <c r="Z575" s="71"/>
      <c r="AA575" s="71"/>
      <c r="AB575" s="71"/>
      <c r="AC575" s="71"/>
      <c r="AD575" s="71"/>
      <c r="AE575" s="71"/>
      <c r="AF575" s="71"/>
      <c r="AG575" s="72"/>
    </row>
    <row r="576" spans="1:33" x14ac:dyDescent="0.2">
      <c r="A576" s="159" t="s">
        <v>662</v>
      </c>
      <c r="B576" s="160">
        <v>8</v>
      </c>
      <c r="C576" s="155"/>
      <c r="D576" s="75"/>
      <c r="E576" s="75"/>
      <c r="F576" s="75" t="s">
        <v>137</v>
      </c>
      <c r="G576" s="71"/>
      <c r="H576" s="71"/>
      <c r="I576" s="71"/>
      <c r="J576" s="71"/>
      <c r="K576" s="71"/>
      <c r="L576" s="71"/>
      <c r="M576" s="71"/>
      <c r="N576" s="71"/>
      <c r="O576" s="71"/>
      <c r="P576" s="71"/>
      <c r="Q576" s="71"/>
      <c r="R576" s="71"/>
      <c r="S576" s="71"/>
      <c r="T576" s="71"/>
      <c r="U576" s="71"/>
      <c r="V576" s="71"/>
      <c r="W576" s="71"/>
      <c r="X576" s="71"/>
      <c r="Y576" s="71"/>
      <c r="Z576" s="71"/>
      <c r="AA576" s="71"/>
      <c r="AB576" s="71"/>
      <c r="AC576" s="71"/>
      <c r="AD576" s="71"/>
      <c r="AE576" s="71"/>
      <c r="AF576" s="71"/>
      <c r="AG576" s="72"/>
    </row>
    <row r="577" spans="1:33" x14ac:dyDescent="0.2">
      <c r="A577" s="159" t="s">
        <v>663</v>
      </c>
      <c r="B577" s="160">
        <v>3</v>
      </c>
      <c r="C577" s="155"/>
      <c r="D577" s="75" t="s">
        <v>142</v>
      </c>
      <c r="E577" s="75"/>
      <c r="F577" s="75" t="s">
        <v>155</v>
      </c>
      <c r="G577" s="71"/>
      <c r="H577" s="71"/>
      <c r="I577" s="71"/>
      <c r="J577" s="71"/>
      <c r="K577" s="71"/>
      <c r="L577" s="71"/>
      <c r="M577" s="71"/>
      <c r="N577" s="71"/>
      <c r="O577" s="71"/>
      <c r="P577" s="71"/>
      <c r="Q577" s="71"/>
      <c r="R577" s="71"/>
      <c r="S577" s="71"/>
      <c r="T577" s="71"/>
      <c r="U577" s="71"/>
      <c r="V577" s="71"/>
      <c r="W577" s="71"/>
      <c r="X577" s="71"/>
      <c r="Y577" s="71"/>
      <c r="Z577" s="71"/>
      <c r="AA577" s="71"/>
      <c r="AB577" s="71"/>
      <c r="AC577" s="71"/>
      <c r="AD577" s="71"/>
      <c r="AE577" s="71"/>
      <c r="AF577" s="71"/>
      <c r="AG577" s="72"/>
    </row>
    <row r="578" spans="1:33" x14ac:dyDescent="0.2">
      <c r="A578" s="159" t="s">
        <v>664</v>
      </c>
      <c r="B578" s="160">
        <v>5</v>
      </c>
      <c r="C578" s="155"/>
      <c r="D578" s="75" t="s">
        <v>142</v>
      </c>
      <c r="E578" s="75"/>
      <c r="F578" s="75" t="s">
        <v>155</v>
      </c>
      <c r="G578" s="71"/>
      <c r="H578" s="71"/>
      <c r="I578" s="71"/>
      <c r="J578" s="71"/>
      <c r="K578" s="71"/>
      <c r="L578" s="71"/>
      <c r="M578" s="71"/>
      <c r="N578" s="71"/>
      <c r="O578" s="71"/>
      <c r="P578" s="71"/>
      <c r="Q578" s="71"/>
      <c r="R578" s="71"/>
      <c r="S578" s="71"/>
      <c r="T578" s="71"/>
      <c r="U578" s="71"/>
      <c r="V578" s="71"/>
      <c r="W578" s="71"/>
      <c r="X578" s="71"/>
      <c r="Y578" s="71"/>
      <c r="Z578" s="71"/>
      <c r="AA578" s="71"/>
      <c r="AB578" s="71"/>
      <c r="AC578" s="71"/>
      <c r="AD578" s="71"/>
      <c r="AE578" s="71"/>
      <c r="AF578" s="71"/>
      <c r="AG578" s="72"/>
    </row>
    <row r="579" spans="1:33" x14ac:dyDescent="0.2">
      <c r="A579" s="159" t="s">
        <v>84</v>
      </c>
      <c r="B579" s="160">
        <v>8</v>
      </c>
      <c r="C579" s="155"/>
      <c r="D579" s="75"/>
      <c r="E579" s="75"/>
      <c r="F579" s="75" t="s">
        <v>137</v>
      </c>
      <c r="G579" s="71"/>
      <c r="H579" s="71"/>
      <c r="I579" s="71"/>
      <c r="J579" s="71"/>
      <c r="K579" s="71"/>
      <c r="L579" s="71"/>
      <c r="M579" s="71"/>
      <c r="N579" s="71"/>
      <c r="O579" s="71"/>
      <c r="P579" s="71"/>
      <c r="Q579" s="71"/>
      <c r="R579" s="71"/>
      <c r="S579" s="71"/>
      <c r="T579" s="71"/>
      <c r="U579" s="71"/>
      <c r="V579" s="71"/>
      <c r="W579" s="71"/>
      <c r="X579" s="71"/>
      <c r="Y579" s="71"/>
      <c r="Z579" s="71"/>
      <c r="AA579" s="71"/>
      <c r="AB579" s="71"/>
      <c r="AC579" s="71"/>
      <c r="AD579" s="71"/>
      <c r="AE579" s="71"/>
      <c r="AF579" s="71"/>
      <c r="AG579" s="72"/>
    </row>
    <row r="580" spans="1:33" x14ac:dyDescent="0.2">
      <c r="A580" s="159" t="s">
        <v>665</v>
      </c>
      <c r="B580" s="160">
        <v>8</v>
      </c>
      <c r="C580" s="155"/>
      <c r="D580" s="75"/>
      <c r="E580" s="75"/>
      <c r="F580" s="75" t="s">
        <v>137</v>
      </c>
      <c r="G580" s="71"/>
      <c r="H580" s="71"/>
      <c r="I580" s="71"/>
      <c r="J580" s="71"/>
      <c r="K580" s="71"/>
      <c r="L580" s="71"/>
      <c r="M580" s="71"/>
      <c r="N580" s="71"/>
      <c r="O580" s="71"/>
      <c r="P580" s="71"/>
      <c r="Q580" s="71"/>
      <c r="R580" s="71"/>
      <c r="S580" s="71"/>
      <c r="T580" s="71"/>
      <c r="U580" s="71"/>
      <c r="V580" s="71"/>
      <c r="W580" s="71"/>
      <c r="X580" s="71"/>
      <c r="Y580" s="71"/>
      <c r="Z580" s="71"/>
      <c r="AA580" s="71"/>
      <c r="AB580" s="71"/>
      <c r="AC580" s="71"/>
      <c r="AD580" s="71"/>
      <c r="AE580" s="71"/>
      <c r="AF580" s="71"/>
      <c r="AG580" s="72"/>
    </row>
    <row r="581" spans="1:33" x14ac:dyDescent="0.2">
      <c r="A581" s="159" t="s">
        <v>666</v>
      </c>
      <c r="B581" s="160">
        <v>6</v>
      </c>
      <c r="C581" s="155" t="s">
        <v>142</v>
      </c>
      <c r="D581" s="75"/>
      <c r="E581" s="75"/>
      <c r="F581" s="75" t="s">
        <v>149</v>
      </c>
      <c r="G581" s="71"/>
      <c r="H581" s="71"/>
      <c r="I581" s="71"/>
      <c r="J581" s="71"/>
      <c r="K581" s="71"/>
      <c r="L581" s="71"/>
      <c r="M581" s="71"/>
      <c r="N581" s="71"/>
      <c r="O581" s="71"/>
      <c r="P581" s="71"/>
      <c r="Q581" s="71"/>
      <c r="R581" s="71"/>
      <c r="S581" s="71"/>
      <c r="T581" s="71"/>
      <c r="U581" s="71"/>
      <c r="V581" s="71"/>
      <c r="W581" s="71"/>
      <c r="X581" s="71"/>
      <c r="Y581" s="71"/>
      <c r="Z581" s="71"/>
      <c r="AA581" s="71"/>
      <c r="AB581" s="71"/>
      <c r="AC581" s="71"/>
      <c r="AD581" s="71"/>
      <c r="AE581" s="71"/>
      <c r="AF581" s="71"/>
      <c r="AG581" s="72"/>
    </row>
    <row r="582" spans="1:33" x14ac:dyDescent="0.2">
      <c r="A582" s="159" t="s">
        <v>667</v>
      </c>
      <c r="B582" s="160">
        <v>6</v>
      </c>
      <c r="C582" s="155"/>
      <c r="D582" s="75"/>
      <c r="E582" s="75"/>
      <c r="F582" s="75" t="s">
        <v>137</v>
      </c>
      <c r="G582" s="71"/>
      <c r="H582" s="71"/>
      <c r="I582" s="71"/>
      <c r="J582" s="71"/>
      <c r="K582" s="71"/>
      <c r="L582" s="71"/>
      <c r="M582" s="71"/>
      <c r="N582" s="71"/>
      <c r="O582" s="71"/>
      <c r="P582" s="71"/>
      <c r="Q582" s="71"/>
      <c r="R582" s="71"/>
      <c r="S582" s="71"/>
      <c r="T582" s="71"/>
      <c r="U582" s="71"/>
      <c r="V582" s="71"/>
      <c r="W582" s="71"/>
      <c r="X582" s="71"/>
      <c r="Y582" s="71"/>
      <c r="Z582" s="71"/>
      <c r="AA582" s="71"/>
      <c r="AB582" s="71"/>
      <c r="AC582" s="71"/>
      <c r="AD582" s="71"/>
      <c r="AE582" s="71"/>
      <c r="AF582" s="71"/>
      <c r="AG582" s="72"/>
    </row>
    <row r="583" spans="1:33" x14ac:dyDescent="0.2">
      <c r="A583" s="159" t="s">
        <v>668</v>
      </c>
      <c r="B583" s="161" t="s">
        <v>231</v>
      </c>
      <c r="C583" s="155"/>
      <c r="D583" s="75"/>
      <c r="E583" s="75"/>
      <c r="F583" s="75" t="s">
        <v>137</v>
      </c>
      <c r="G583" s="71"/>
      <c r="H583" s="71"/>
      <c r="I583" s="71"/>
      <c r="J583" s="71"/>
      <c r="K583" s="71"/>
      <c r="L583" s="71"/>
      <c r="M583" s="71"/>
      <c r="N583" s="71"/>
      <c r="O583" s="71"/>
      <c r="P583" s="71"/>
      <c r="Q583" s="71"/>
      <c r="R583" s="71"/>
      <c r="S583" s="71"/>
      <c r="T583" s="71"/>
      <c r="U583" s="71"/>
      <c r="V583" s="71"/>
      <c r="W583" s="71"/>
      <c r="X583" s="71"/>
      <c r="Y583" s="71"/>
      <c r="Z583" s="71"/>
      <c r="AA583" s="71"/>
      <c r="AB583" s="71"/>
      <c r="AC583" s="71"/>
      <c r="AD583" s="71"/>
      <c r="AE583" s="71"/>
      <c r="AF583" s="71"/>
      <c r="AG583" s="72"/>
    </row>
    <row r="584" spans="1:33" x14ac:dyDescent="0.2">
      <c r="A584" s="159" t="s">
        <v>669</v>
      </c>
      <c r="B584" s="160">
        <v>9</v>
      </c>
      <c r="C584" s="155"/>
      <c r="D584" s="75"/>
      <c r="E584" s="75"/>
      <c r="F584" s="75" t="s">
        <v>137</v>
      </c>
      <c r="G584" s="71"/>
      <c r="H584" s="71"/>
      <c r="I584" s="71"/>
      <c r="J584" s="71"/>
      <c r="K584" s="71"/>
      <c r="L584" s="71"/>
      <c r="M584" s="71"/>
      <c r="N584" s="71"/>
      <c r="O584" s="71"/>
      <c r="P584" s="71"/>
      <c r="Q584" s="71"/>
      <c r="R584" s="71"/>
      <c r="S584" s="71"/>
      <c r="T584" s="71"/>
      <c r="U584" s="71"/>
      <c r="V584" s="71"/>
      <c r="W584" s="71"/>
      <c r="X584" s="71"/>
      <c r="Y584" s="71"/>
      <c r="Z584" s="71"/>
      <c r="AA584" s="71"/>
      <c r="AB584" s="71"/>
      <c r="AC584" s="71"/>
      <c r="AD584" s="71"/>
      <c r="AE584" s="71"/>
      <c r="AF584" s="71"/>
      <c r="AG584" s="72"/>
    </row>
    <row r="585" spans="1:33" x14ac:dyDescent="0.2">
      <c r="A585" s="159" t="s">
        <v>670</v>
      </c>
      <c r="B585" s="160">
        <v>7</v>
      </c>
      <c r="C585" s="155"/>
      <c r="D585" s="75"/>
      <c r="E585" s="75"/>
      <c r="F585" s="75" t="s">
        <v>137</v>
      </c>
      <c r="G585" s="71"/>
      <c r="H585" s="71"/>
      <c r="I585" s="71"/>
      <c r="J585" s="71"/>
      <c r="K585" s="71"/>
      <c r="L585" s="71"/>
      <c r="M585" s="71"/>
      <c r="N585" s="71"/>
      <c r="O585" s="71"/>
      <c r="P585" s="71"/>
      <c r="Q585" s="71"/>
      <c r="R585" s="71"/>
      <c r="S585" s="71"/>
      <c r="T585" s="71"/>
      <c r="U585" s="71"/>
      <c r="V585" s="71"/>
      <c r="W585" s="71"/>
      <c r="X585" s="71"/>
      <c r="Y585" s="71"/>
      <c r="Z585" s="71"/>
      <c r="AA585" s="71"/>
      <c r="AB585" s="71"/>
      <c r="AC585" s="71"/>
      <c r="AD585" s="71"/>
      <c r="AE585" s="71"/>
      <c r="AF585" s="71"/>
      <c r="AG585" s="72"/>
    </row>
    <row r="586" spans="1:33" x14ac:dyDescent="0.2">
      <c r="A586" s="159" t="s">
        <v>671</v>
      </c>
      <c r="B586" s="160">
        <v>7</v>
      </c>
      <c r="C586" s="155"/>
      <c r="D586" s="75"/>
      <c r="E586" s="75"/>
      <c r="F586" s="75" t="s">
        <v>137</v>
      </c>
      <c r="G586" s="71"/>
      <c r="H586" s="71"/>
      <c r="I586" s="71"/>
      <c r="J586" s="71"/>
      <c r="K586" s="71"/>
      <c r="L586" s="71"/>
      <c r="M586" s="71"/>
      <c r="N586" s="71"/>
      <c r="O586" s="71"/>
      <c r="P586" s="71"/>
      <c r="Q586" s="71"/>
      <c r="R586" s="71"/>
      <c r="S586" s="71"/>
      <c r="T586" s="71"/>
      <c r="U586" s="71"/>
      <c r="V586" s="71"/>
      <c r="W586" s="71"/>
      <c r="X586" s="71"/>
      <c r="Y586" s="71"/>
      <c r="Z586" s="71"/>
      <c r="AA586" s="71"/>
      <c r="AB586" s="71"/>
      <c r="AC586" s="71"/>
      <c r="AD586" s="71"/>
      <c r="AE586" s="71"/>
      <c r="AF586" s="71"/>
      <c r="AG586" s="72"/>
    </row>
    <row r="587" spans="1:33" x14ac:dyDescent="0.2">
      <c r="A587" s="159" t="s">
        <v>672</v>
      </c>
      <c r="B587" s="160">
        <v>1</v>
      </c>
      <c r="C587" s="155"/>
      <c r="D587" s="75"/>
      <c r="E587" s="75"/>
      <c r="F587" s="75" t="s">
        <v>137</v>
      </c>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c r="AE587" s="71"/>
      <c r="AF587" s="71"/>
      <c r="AG587" s="72"/>
    </row>
    <row r="588" spans="1:33" x14ac:dyDescent="0.2">
      <c r="A588" s="159" t="s">
        <v>673</v>
      </c>
      <c r="B588" s="160">
        <v>7</v>
      </c>
      <c r="C588" s="155"/>
      <c r="D588" s="75"/>
      <c r="E588" s="75"/>
      <c r="F588" s="75" t="s">
        <v>137</v>
      </c>
      <c r="G588" s="71"/>
      <c r="H588" s="71"/>
      <c r="I588" s="71"/>
      <c r="J588" s="71"/>
      <c r="K588" s="71"/>
      <c r="L588" s="71"/>
      <c r="M588" s="71"/>
      <c r="N588" s="71"/>
      <c r="O588" s="71"/>
      <c r="P588" s="71"/>
      <c r="Q588" s="71"/>
      <c r="R588" s="71"/>
      <c r="S588" s="71"/>
      <c r="T588" s="71"/>
      <c r="U588" s="71"/>
      <c r="V588" s="71"/>
      <c r="W588" s="71"/>
      <c r="X588" s="71"/>
      <c r="Y588" s="71"/>
      <c r="Z588" s="71"/>
      <c r="AA588" s="71"/>
      <c r="AB588" s="71"/>
      <c r="AC588" s="71"/>
      <c r="AD588" s="71"/>
      <c r="AE588" s="71"/>
      <c r="AF588" s="71"/>
      <c r="AG588" s="72"/>
    </row>
    <row r="589" spans="1:33" x14ac:dyDescent="0.2">
      <c r="A589" s="162" t="s">
        <v>674</v>
      </c>
      <c r="B589" s="163" t="s">
        <v>231</v>
      </c>
      <c r="C589" s="155"/>
      <c r="D589" s="75"/>
      <c r="E589" s="75"/>
      <c r="F589" s="75" t="s">
        <v>137</v>
      </c>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c r="AE589" s="71"/>
      <c r="AF589" s="71"/>
      <c r="AG589" s="72"/>
    </row>
    <row r="590" spans="1:33" x14ac:dyDescent="0.2">
      <c r="A590" s="159" t="s">
        <v>675</v>
      </c>
      <c r="B590" s="160">
        <v>8</v>
      </c>
      <c r="C590" s="155"/>
      <c r="D590" s="75"/>
      <c r="E590" s="75"/>
      <c r="F590" s="75" t="s">
        <v>137</v>
      </c>
      <c r="G590" s="71"/>
      <c r="H590" s="71"/>
      <c r="I590" s="71"/>
      <c r="J590" s="71"/>
      <c r="K590" s="71"/>
      <c r="L590" s="71"/>
      <c r="M590" s="71"/>
      <c r="N590" s="71"/>
      <c r="O590" s="71"/>
      <c r="P590" s="71"/>
      <c r="Q590" s="71"/>
      <c r="R590" s="71"/>
      <c r="S590" s="71"/>
      <c r="T590" s="71"/>
      <c r="U590" s="71"/>
      <c r="V590" s="71"/>
      <c r="W590" s="71"/>
      <c r="X590" s="71"/>
      <c r="Y590" s="71"/>
      <c r="Z590" s="71"/>
      <c r="AA590" s="71"/>
      <c r="AB590" s="71"/>
      <c r="AC590" s="71"/>
      <c r="AD590" s="71"/>
      <c r="AE590" s="71"/>
      <c r="AF590" s="71"/>
      <c r="AG590" s="72"/>
    </row>
    <row r="591" spans="1:33" x14ac:dyDescent="0.2">
      <c r="A591" s="159" t="s">
        <v>676</v>
      </c>
      <c r="B591" s="160">
        <v>2</v>
      </c>
      <c r="C591" s="155"/>
      <c r="D591" s="75"/>
      <c r="E591" s="75"/>
      <c r="F591" s="75" t="s">
        <v>137</v>
      </c>
      <c r="G591" s="71"/>
      <c r="H591" s="71"/>
      <c r="I591" s="71"/>
      <c r="J591" s="71"/>
      <c r="K591" s="71"/>
      <c r="L591" s="71"/>
      <c r="M591" s="71"/>
      <c r="N591" s="71"/>
      <c r="O591" s="71"/>
      <c r="P591" s="71"/>
      <c r="Q591" s="71"/>
      <c r="R591" s="71"/>
      <c r="S591" s="71"/>
      <c r="T591" s="71"/>
      <c r="U591" s="71"/>
      <c r="V591" s="71"/>
      <c r="W591" s="71"/>
      <c r="X591" s="71"/>
      <c r="Y591" s="71"/>
      <c r="Z591" s="71"/>
      <c r="AA591" s="71"/>
      <c r="AB591" s="71"/>
      <c r="AC591" s="71"/>
      <c r="AD591" s="71"/>
      <c r="AE591" s="71"/>
      <c r="AF591" s="71"/>
      <c r="AG591" s="72"/>
    </row>
    <row r="592" spans="1:33" x14ac:dyDescent="0.2">
      <c r="A592" s="159" t="s">
        <v>677</v>
      </c>
      <c r="B592" s="160">
        <v>8</v>
      </c>
      <c r="C592" s="155"/>
      <c r="D592" s="75"/>
      <c r="E592" s="75"/>
      <c r="F592" s="75" t="s">
        <v>137</v>
      </c>
      <c r="G592" s="71"/>
      <c r="H592" s="71"/>
      <c r="I592" s="71"/>
      <c r="J592" s="71"/>
      <c r="K592" s="71"/>
      <c r="L592" s="71"/>
      <c r="M592" s="71"/>
      <c r="N592" s="71"/>
      <c r="O592" s="71"/>
      <c r="P592" s="71"/>
      <c r="Q592" s="71"/>
      <c r="R592" s="71"/>
      <c r="S592" s="71"/>
      <c r="T592" s="71"/>
      <c r="U592" s="71"/>
      <c r="V592" s="71"/>
      <c r="W592" s="71"/>
      <c r="X592" s="71"/>
      <c r="Y592" s="71"/>
      <c r="Z592" s="71"/>
      <c r="AA592" s="71"/>
      <c r="AB592" s="71"/>
      <c r="AC592" s="71"/>
      <c r="AD592" s="71"/>
      <c r="AE592" s="71"/>
      <c r="AF592" s="71"/>
      <c r="AG592" s="72"/>
    </row>
    <row r="593" spans="1:33" x14ac:dyDescent="0.2">
      <c r="A593" s="159" t="s">
        <v>678</v>
      </c>
      <c r="B593" s="160">
        <v>7</v>
      </c>
      <c r="C593" s="155"/>
      <c r="D593" s="75"/>
      <c r="E593" s="75"/>
      <c r="F593" s="75" t="s">
        <v>137</v>
      </c>
      <c r="G593" s="71"/>
      <c r="H593" s="71"/>
      <c r="I593" s="71"/>
      <c r="J593" s="71"/>
      <c r="K593" s="71"/>
      <c r="L593" s="71"/>
      <c r="M593" s="71"/>
      <c r="N593" s="71"/>
      <c r="O593" s="71"/>
      <c r="P593" s="71"/>
      <c r="Q593" s="71"/>
      <c r="R593" s="71"/>
      <c r="S593" s="71"/>
      <c r="T593" s="71"/>
      <c r="U593" s="71"/>
      <c r="V593" s="71"/>
      <c r="W593" s="71"/>
      <c r="X593" s="71"/>
      <c r="Y593" s="71"/>
      <c r="Z593" s="71"/>
      <c r="AA593" s="71"/>
      <c r="AB593" s="71"/>
      <c r="AC593" s="71"/>
      <c r="AD593" s="71"/>
      <c r="AE593" s="71"/>
      <c r="AF593" s="71"/>
      <c r="AG593" s="72"/>
    </row>
    <row r="594" spans="1:33" x14ac:dyDescent="0.2">
      <c r="A594" s="159" t="s">
        <v>679</v>
      </c>
      <c r="B594" s="160">
        <v>9</v>
      </c>
      <c r="C594" s="155"/>
      <c r="D594" s="75"/>
      <c r="E594" s="75"/>
      <c r="F594" s="75" t="s">
        <v>137</v>
      </c>
      <c r="G594" s="71"/>
      <c r="H594" s="71"/>
      <c r="I594" s="71"/>
      <c r="J594" s="71"/>
      <c r="K594" s="71"/>
      <c r="L594" s="71"/>
      <c r="M594" s="71"/>
      <c r="N594" s="71"/>
      <c r="O594" s="71"/>
      <c r="P594" s="71"/>
      <c r="Q594" s="71"/>
      <c r="R594" s="71"/>
      <c r="S594" s="71"/>
      <c r="T594" s="71"/>
      <c r="U594" s="71"/>
      <c r="V594" s="71"/>
      <c r="W594" s="71"/>
      <c r="X594" s="71"/>
      <c r="Y594" s="71"/>
      <c r="Z594" s="71"/>
      <c r="AA594" s="71"/>
      <c r="AB594" s="71"/>
      <c r="AC594" s="71"/>
      <c r="AD594" s="71"/>
      <c r="AE594" s="71"/>
      <c r="AF594" s="71"/>
      <c r="AG594" s="72"/>
    </row>
    <row r="595" spans="1:33" x14ac:dyDescent="0.2">
      <c r="A595" s="159" t="s">
        <v>680</v>
      </c>
      <c r="B595" s="160">
        <v>7</v>
      </c>
      <c r="C595" s="155"/>
      <c r="D595" s="75"/>
      <c r="E595" s="75"/>
      <c r="F595" s="75" t="s">
        <v>137</v>
      </c>
      <c r="G595" s="71"/>
      <c r="H595" s="71"/>
      <c r="I595" s="71"/>
      <c r="J595" s="71"/>
      <c r="K595" s="71"/>
      <c r="L595" s="71"/>
      <c r="M595" s="71"/>
      <c r="N595" s="71"/>
      <c r="O595" s="71"/>
      <c r="P595" s="71"/>
      <c r="Q595" s="71"/>
      <c r="R595" s="71"/>
      <c r="S595" s="71"/>
      <c r="T595" s="71"/>
      <c r="U595" s="71"/>
      <c r="V595" s="71"/>
      <c r="W595" s="71"/>
      <c r="X595" s="71"/>
      <c r="Y595" s="71"/>
      <c r="Z595" s="71"/>
      <c r="AA595" s="71"/>
      <c r="AB595" s="71"/>
      <c r="AC595" s="71"/>
      <c r="AD595" s="71"/>
      <c r="AE595" s="71"/>
      <c r="AF595" s="71"/>
      <c r="AG595" s="72"/>
    </row>
    <row r="596" spans="1:33" x14ac:dyDescent="0.2">
      <c r="A596" s="159" t="s">
        <v>681</v>
      </c>
      <c r="B596" s="160">
        <v>6</v>
      </c>
      <c r="C596" s="155" t="s">
        <v>142</v>
      </c>
      <c r="D596" s="75" t="s">
        <v>142</v>
      </c>
      <c r="E596" s="75"/>
      <c r="F596" s="75" t="s">
        <v>155</v>
      </c>
      <c r="G596" s="71"/>
      <c r="H596" s="71"/>
      <c r="I596" s="71"/>
      <c r="J596" s="71"/>
      <c r="K596" s="71"/>
      <c r="L596" s="71"/>
      <c r="M596" s="71"/>
      <c r="N596" s="71"/>
      <c r="O596" s="71"/>
      <c r="P596" s="71"/>
      <c r="Q596" s="71"/>
      <c r="R596" s="71"/>
      <c r="S596" s="71"/>
      <c r="T596" s="71"/>
      <c r="U596" s="71"/>
      <c r="V596" s="71"/>
      <c r="W596" s="71"/>
      <c r="X596" s="71"/>
      <c r="Y596" s="71"/>
      <c r="Z596" s="71"/>
      <c r="AA596" s="71"/>
      <c r="AB596" s="71"/>
      <c r="AC596" s="71"/>
      <c r="AD596" s="71"/>
      <c r="AE596" s="71"/>
      <c r="AF596" s="71"/>
      <c r="AG596" s="72"/>
    </row>
    <row r="597" spans="1:33" x14ac:dyDescent="0.2">
      <c r="A597" s="159" t="s">
        <v>682</v>
      </c>
      <c r="B597" s="160">
        <v>7</v>
      </c>
      <c r="C597" s="155"/>
      <c r="D597" s="75"/>
      <c r="E597" s="75"/>
      <c r="F597" s="75" t="s">
        <v>137</v>
      </c>
      <c r="G597" s="71"/>
      <c r="H597" s="71"/>
      <c r="I597" s="71"/>
      <c r="J597" s="71"/>
      <c r="K597" s="71"/>
      <c r="L597" s="71"/>
      <c r="M597" s="71"/>
      <c r="N597" s="71"/>
      <c r="O597" s="71"/>
      <c r="P597" s="71"/>
      <c r="Q597" s="71"/>
      <c r="R597" s="71"/>
      <c r="S597" s="71"/>
      <c r="T597" s="71"/>
      <c r="U597" s="71"/>
      <c r="V597" s="71"/>
      <c r="W597" s="71"/>
      <c r="X597" s="71"/>
      <c r="Y597" s="71"/>
      <c r="Z597" s="71"/>
      <c r="AA597" s="71"/>
      <c r="AB597" s="71"/>
      <c r="AC597" s="71"/>
      <c r="AD597" s="71"/>
      <c r="AE597" s="71"/>
      <c r="AF597" s="71"/>
      <c r="AG597" s="72"/>
    </row>
    <row r="598" spans="1:33" x14ac:dyDescent="0.2">
      <c r="A598" s="159" t="s">
        <v>683</v>
      </c>
      <c r="B598" s="160">
        <v>5</v>
      </c>
      <c r="C598" s="155"/>
      <c r="D598" s="75"/>
      <c r="E598" s="75"/>
      <c r="F598" s="75" t="s">
        <v>137</v>
      </c>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c r="AE598" s="71"/>
      <c r="AF598" s="71"/>
      <c r="AG598" s="72"/>
    </row>
    <row r="599" spans="1:33" x14ac:dyDescent="0.2">
      <c r="A599" s="159" t="s">
        <v>684</v>
      </c>
      <c r="B599" s="160">
        <v>7</v>
      </c>
      <c r="C599" s="155"/>
      <c r="D599" s="75"/>
      <c r="E599" s="75"/>
      <c r="F599" s="75" t="s">
        <v>137</v>
      </c>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c r="AF599" s="71"/>
      <c r="AG599" s="72"/>
    </row>
    <row r="600" spans="1:33" x14ac:dyDescent="0.2">
      <c r="A600" s="159" t="s">
        <v>685</v>
      </c>
      <c r="B600" s="160">
        <v>8</v>
      </c>
      <c r="C600" s="155"/>
      <c r="D600" s="75"/>
      <c r="E600" s="75"/>
      <c r="F600" s="75" t="s">
        <v>137</v>
      </c>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c r="AE600" s="71"/>
      <c r="AF600" s="71"/>
      <c r="AG600" s="72"/>
    </row>
    <row r="601" spans="1:33" x14ac:dyDescent="0.2">
      <c r="A601" s="159" t="s">
        <v>686</v>
      </c>
      <c r="B601" s="160">
        <v>7</v>
      </c>
      <c r="C601" s="155"/>
      <c r="D601" s="75"/>
      <c r="E601" s="75"/>
      <c r="F601" s="75" t="s">
        <v>137</v>
      </c>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c r="AE601" s="71"/>
      <c r="AF601" s="71"/>
      <c r="AG601" s="72"/>
    </row>
    <row r="602" spans="1:33" x14ac:dyDescent="0.2">
      <c r="A602" s="159" t="s">
        <v>687</v>
      </c>
      <c r="B602" s="160">
        <v>5</v>
      </c>
      <c r="C602" s="155"/>
      <c r="D602" s="75"/>
      <c r="E602" s="75"/>
      <c r="F602" s="75" t="s">
        <v>137</v>
      </c>
      <c r="G602" s="71"/>
      <c r="H602" s="71"/>
      <c r="I602" s="71"/>
      <c r="J602" s="71"/>
      <c r="K602" s="71"/>
      <c r="L602" s="71"/>
      <c r="M602" s="71"/>
      <c r="N602" s="71"/>
      <c r="O602" s="71"/>
      <c r="P602" s="71"/>
      <c r="Q602" s="71"/>
      <c r="R602" s="71"/>
      <c r="S602" s="71"/>
      <c r="T602" s="71"/>
      <c r="U602" s="71"/>
      <c r="V602" s="71"/>
      <c r="W602" s="71"/>
      <c r="X602" s="71"/>
      <c r="Y602" s="71"/>
      <c r="Z602" s="71"/>
      <c r="AA602" s="71"/>
      <c r="AB602" s="71"/>
      <c r="AC602" s="71"/>
      <c r="AD602" s="71"/>
      <c r="AE602" s="71"/>
      <c r="AF602" s="71"/>
      <c r="AG602" s="72"/>
    </row>
    <row r="603" spans="1:33" x14ac:dyDescent="0.2">
      <c r="A603" s="159" t="s">
        <v>688</v>
      </c>
      <c r="B603" s="160">
        <v>3</v>
      </c>
      <c r="C603" s="155"/>
      <c r="D603" s="75"/>
      <c r="E603" s="75"/>
      <c r="F603" s="75" t="s">
        <v>137</v>
      </c>
      <c r="G603" s="71"/>
      <c r="H603" s="71"/>
      <c r="I603" s="71"/>
      <c r="J603" s="71"/>
      <c r="K603" s="71"/>
      <c r="L603" s="71"/>
      <c r="M603" s="71"/>
      <c r="N603" s="71"/>
      <c r="O603" s="71"/>
      <c r="P603" s="71"/>
      <c r="Q603" s="71"/>
      <c r="R603" s="71"/>
      <c r="S603" s="71"/>
      <c r="T603" s="71"/>
      <c r="U603" s="71"/>
      <c r="V603" s="71"/>
      <c r="W603" s="71"/>
      <c r="X603" s="71"/>
      <c r="Y603" s="71"/>
      <c r="Z603" s="71"/>
      <c r="AA603" s="71"/>
      <c r="AB603" s="71"/>
      <c r="AC603" s="71"/>
      <c r="AD603" s="71"/>
      <c r="AE603" s="71"/>
      <c r="AF603" s="71"/>
      <c r="AG603" s="72"/>
    </row>
    <row r="604" spans="1:33" x14ac:dyDescent="0.2">
      <c r="A604" s="159" t="s">
        <v>689</v>
      </c>
      <c r="B604" s="160">
        <v>4</v>
      </c>
      <c r="C604" s="155" t="s">
        <v>142</v>
      </c>
      <c r="D604" s="75"/>
      <c r="E604" s="75"/>
      <c r="F604" s="75" t="s">
        <v>149</v>
      </c>
      <c r="G604" s="71"/>
      <c r="H604" s="71"/>
      <c r="I604" s="71"/>
      <c r="J604" s="71"/>
      <c r="K604" s="71"/>
      <c r="L604" s="71"/>
      <c r="M604" s="71"/>
      <c r="N604" s="71"/>
      <c r="O604" s="71"/>
      <c r="P604" s="71"/>
      <c r="Q604" s="71"/>
      <c r="R604" s="71"/>
      <c r="S604" s="71"/>
      <c r="T604" s="71"/>
      <c r="U604" s="71"/>
      <c r="V604" s="71"/>
      <c r="W604" s="71"/>
      <c r="X604" s="71"/>
      <c r="Y604" s="71"/>
      <c r="Z604" s="71"/>
      <c r="AA604" s="71"/>
      <c r="AB604" s="71"/>
      <c r="AC604" s="71"/>
      <c r="AD604" s="71"/>
      <c r="AE604" s="71"/>
      <c r="AF604" s="71"/>
      <c r="AG604" s="72"/>
    </row>
    <row r="605" spans="1:33" x14ac:dyDescent="0.2">
      <c r="A605" s="159" t="s">
        <v>690</v>
      </c>
      <c r="B605" s="160">
        <v>4</v>
      </c>
      <c r="C605" s="155"/>
      <c r="D605" s="75"/>
      <c r="E605" s="75"/>
      <c r="F605" s="75" t="s">
        <v>137</v>
      </c>
      <c r="G605" s="71"/>
      <c r="H605" s="71"/>
      <c r="I605" s="71"/>
      <c r="J605" s="71"/>
      <c r="K605" s="71"/>
      <c r="L605" s="71"/>
      <c r="M605" s="71"/>
      <c r="N605" s="71"/>
      <c r="O605" s="71"/>
      <c r="P605" s="71"/>
      <c r="Q605" s="71"/>
      <c r="R605" s="71"/>
      <c r="S605" s="71"/>
      <c r="T605" s="71"/>
      <c r="U605" s="71"/>
      <c r="V605" s="71"/>
      <c r="W605" s="71"/>
      <c r="X605" s="71"/>
      <c r="Y605" s="71"/>
      <c r="Z605" s="71"/>
      <c r="AA605" s="71"/>
      <c r="AB605" s="71"/>
      <c r="AC605" s="71"/>
      <c r="AD605" s="71"/>
      <c r="AE605" s="71"/>
      <c r="AF605" s="71"/>
      <c r="AG605" s="72"/>
    </row>
    <row r="606" spans="1:33" x14ac:dyDescent="0.2">
      <c r="A606" s="159" t="s">
        <v>691</v>
      </c>
      <c r="B606" s="160">
        <v>2</v>
      </c>
      <c r="C606" s="155" t="s">
        <v>142</v>
      </c>
      <c r="D606" s="75"/>
      <c r="E606" s="75"/>
      <c r="F606" s="75" t="s">
        <v>149</v>
      </c>
      <c r="G606" s="71"/>
      <c r="H606" s="71"/>
      <c r="I606" s="71"/>
      <c r="J606" s="71"/>
      <c r="K606" s="71"/>
      <c r="L606" s="71"/>
      <c r="M606" s="71"/>
      <c r="N606" s="71"/>
      <c r="O606" s="71"/>
      <c r="P606" s="71"/>
      <c r="Q606" s="71"/>
      <c r="R606" s="71"/>
      <c r="S606" s="71"/>
      <c r="T606" s="71"/>
      <c r="U606" s="71"/>
      <c r="V606" s="71"/>
      <c r="W606" s="71"/>
      <c r="X606" s="71"/>
      <c r="Y606" s="71"/>
      <c r="Z606" s="71"/>
      <c r="AA606" s="71"/>
      <c r="AB606" s="71"/>
      <c r="AC606" s="71"/>
      <c r="AD606" s="71"/>
      <c r="AE606" s="71"/>
      <c r="AF606" s="71"/>
      <c r="AG606" s="72"/>
    </row>
    <row r="607" spans="1:33" x14ac:dyDescent="0.2">
      <c r="A607" s="159" t="s">
        <v>692</v>
      </c>
      <c r="B607" s="160">
        <v>9</v>
      </c>
      <c r="C607" s="155"/>
      <c r="D607" s="75"/>
      <c r="E607" s="75"/>
      <c r="F607" s="75" t="s">
        <v>137</v>
      </c>
      <c r="G607" s="71"/>
      <c r="H607" s="71"/>
      <c r="I607" s="71"/>
      <c r="J607" s="71"/>
      <c r="K607" s="71"/>
      <c r="L607" s="71"/>
      <c r="M607" s="71"/>
      <c r="N607" s="71"/>
      <c r="O607" s="71"/>
      <c r="P607" s="71"/>
      <c r="Q607" s="71"/>
      <c r="R607" s="71"/>
      <c r="S607" s="71"/>
      <c r="T607" s="71"/>
      <c r="U607" s="71"/>
      <c r="V607" s="71"/>
      <c r="W607" s="71"/>
      <c r="X607" s="71"/>
      <c r="Y607" s="71"/>
      <c r="Z607" s="71"/>
      <c r="AA607" s="71"/>
      <c r="AB607" s="71"/>
      <c r="AC607" s="71"/>
      <c r="AD607" s="71"/>
      <c r="AE607" s="71"/>
      <c r="AF607" s="71"/>
      <c r="AG607" s="72"/>
    </row>
    <row r="608" spans="1:33" x14ac:dyDescent="0.2">
      <c r="A608" s="159" t="s">
        <v>693</v>
      </c>
      <c r="B608" s="160">
        <v>7</v>
      </c>
      <c r="C608" s="155"/>
      <c r="D608" s="75" t="s">
        <v>142</v>
      </c>
      <c r="E608" s="75"/>
      <c r="F608" s="75" t="s">
        <v>155</v>
      </c>
      <c r="G608" s="71"/>
      <c r="H608" s="71"/>
      <c r="I608" s="71"/>
      <c r="J608" s="71"/>
      <c r="K608" s="71"/>
      <c r="L608" s="71"/>
      <c r="M608" s="71"/>
      <c r="N608" s="71"/>
      <c r="O608" s="71"/>
      <c r="P608" s="71"/>
      <c r="Q608" s="71"/>
      <c r="R608" s="71"/>
      <c r="S608" s="71"/>
      <c r="T608" s="71"/>
      <c r="U608" s="71"/>
      <c r="V608" s="71"/>
      <c r="W608" s="71"/>
      <c r="X608" s="71"/>
      <c r="Y608" s="71"/>
      <c r="Z608" s="71"/>
      <c r="AA608" s="71"/>
      <c r="AB608" s="71"/>
      <c r="AC608" s="71"/>
      <c r="AD608" s="71"/>
      <c r="AE608" s="71"/>
      <c r="AF608" s="71"/>
      <c r="AG608" s="72"/>
    </row>
    <row r="609" spans="1:33" x14ac:dyDescent="0.2">
      <c r="A609" s="159" t="s">
        <v>694</v>
      </c>
      <c r="B609" s="160">
        <v>2</v>
      </c>
      <c r="C609" s="155"/>
      <c r="D609" s="75"/>
      <c r="E609" s="75"/>
      <c r="F609" s="75" t="s">
        <v>137</v>
      </c>
      <c r="G609" s="71"/>
      <c r="H609" s="71"/>
      <c r="I609" s="71"/>
      <c r="J609" s="71"/>
      <c r="K609" s="71"/>
      <c r="L609" s="71"/>
      <c r="M609" s="71"/>
      <c r="N609" s="71"/>
      <c r="O609" s="71"/>
      <c r="P609" s="71"/>
      <c r="Q609" s="71"/>
      <c r="R609" s="71"/>
      <c r="S609" s="71"/>
      <c r="T609" s="71"/>
      <c r="U609" s="71"/>
      <c r="V609" s="71"/>
      <c r="W609" s="71"/>
      <c r="X609" s="71"/>
      <c r="Y609" s="71"/>
      <c r="Z609" s="71"/>
      <c r="AA609" s="71"/>
      <c r="AB609" s="71"/>
      <c r="AC609" s="71"/>
      <c r="AD609" s="71"/>
      <c r="AE609" s="71"/>
      <c r="AF609" s="71"/>
      <c r="AG609" s="72"/>
    </row>
    <row r="610" spans="1:33" x14ac:dyDescent="0.2">
      <c r="A610" s="159" t="s">
        <v>695</v>
      </c>
      <c r="B610" s="160">
        <v>9</v>
      </c>
      <c r="C610" s="155"/>
      <c r="D610" s="75"/>
      <c r="E610" s="75"/>
      <c r="F610" s="75" t="s">
        <v>137</v>
      </c>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71"/>
      <c r="AF610" s="71"/>
      <c r="AG610" s="72"/>
    </row>
    <row r="611" spans="1:33" x14ac:dyDescent="0.2">
      <c r="A611" s="159" t="s">
        <v>696</v>
      </c>
      <c r="B611" s="160">
        <v>7</v>
      </c>
      <c r="C611" s="155"/>
      <c r="D611" s="75"/>
      <c r="E611" s="75"/>
      <c r="F611" s="75" t="s">
        <v>137</v>
      </c>
      <c r="G611" s="71"/>
      <c r="H611" s="71"/>
      <c r="I611" s="71"/>
      <c r="J611" s="71"/>
      <c r="K611" s="71"/>
      <c r="L611" s="71"/>
      <c r="M611" s="71"/>
      <c r="N611" s="71"/>
      <c r="O611" s="71"/>
      <c r="P611" s="71"/>
      <c r="Q611" s="71"/>
      <c r="R611" s="71"/>
      <c r="S611" s="71"/>
      <c r="T611" s="71"/>
      <c r="U611" s="71"/>
      <c r="V611" s="71"/>
      <c r="W611" s="71"/>
      <c r="X611" s="71"/>
      <c r="Y611" s="71"/>
      <c r="Z611" s="71"/>
      <c r="AA611" s="71"/>
      <c r="AB611" s="71"/>
      <c r="AC611" s="71"/>
      <c r="AD611" s="71"/>
      <c r="AE611" s="71"/>
      <c r="AF611" s="71"/>
      <c r="AG611" s="72"/>
    </row>
    <row r="612" spans="1:33" x14ac:dyDescent="0.2">
      <c r="A612" s="159" t="s">
        <v>697</v>
      </c>
      <c r="B612" s="160">
        <v>6</v>
      </c>
      <c r="C612" s="155"/>
      <c r="D612" s="75"/>
      <c r="E612" s="75"/>
      <c r="F612" s="75" t="s">
        <v>137</v>
      </c>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2"/>
    </row>
    <row r="613" spans="1:33" x14ac:dyDescent="0.2">
      <c r="A613" s="159" t="s">
        <v>698</v>
      </c>
      <c r="B613" s="160">
        <v>5</v>
      </c>
      <c r="C613" s="155"/>
      <c r="D613" s="75"/>
      <c r="E613" s="75"/>
      <c r="F613" s="75" t="s">
        <v>137</v>
      </c>
      <c r="G613" s="71"/>
      <c r="H613" s="71"/>
      <c r="I613" s="71"/>
      <c r="J613" s="71"/>
      <c r="K613" s="71"/>
      <c r="L613" s="71"/>
      <c r="M613" s="71"/>
      <c r="N613" s="71"/>
      <c r="O613" s="71"/>
      <c r="P613" s="71"/>
      <c r="Q613" s="71"/>
      <c r="R613" s="71"/>
      <c r="S613" s="71"/>
      <c r="T613" s="71"/>
      <c r="U613" s="71"/>
      <c r="V613" s="71"/>
      <c r="W613" s="71"/>
      <c r="X613" s="71"/>
      <c r="Y613" s="71"/>
      <c r="Z613" s="71"/>
      <c r="AA613" s="71"/>
      <c r="AB613" s="71"/>
      <c r="AC613" s="71"/>
      <c r="AD613" s="71"/>
      <c r="AE613" s="71"/>
      <c r="AF613" s="71"/>
      <c r="AG613" s="72"/>
    </row>
    <row r="614" spans="1:33" x14ac:dyDescent="0.2">
      <c r="A614" s="159" t="s">
        <v>699</v>
      </c>
      <c r="B614" s="160">
        <v>6</v>
      </c>
      <c r="C614" s="155" t="s">
        <v>142</v>
      </c>
      <c r="D614" s="75"/>
      <c r="E614" s="75" t="s">
        <v>142</v>
      </c>
      <c r="F614" s="75" t="s">
        <v>143</v>
      </c>
      <c r="G614" s="71"/>
      <c r="H614" s="71"/>
      <c r="I614" s="71"/>
      <c r="J614" s="71"/>
      <c r="K614" s="71"/>
      <c r="L614" s="71"/>
      <c r="M614" s="71"/>
      <c r="N614" s="71"/>
      <c r="O614" s="71"/>
      <c r="P614" s="71"/>
      <c r="Q614" s="71"/>
      <c r="R614" s="71"/>
      <c r="S614" s="71"/>
      <c r="T614" s="71"/>
      <c r="U614" s="71"/>
      <c r="V614" s="71"/>
      <c r="W614" s="71"/>
      <c r="X614" s="71"/>
      <c r="Y614" s="71"/>
      <c r="Z614" s="71"/>
      <c r="AA614" s="71"/>
      <c r="AB614" s="71"/>
      <c r="AC614" s="71"/>
      <c r="AD614" s="71"/>
      <c r="AE614" s="71"/>
      <c r="AF614" s="71"/>
      <c r="AG614" s="72"/>
    </row>
    <row r="615" spans="1:33" x14ac:dyDescent="0.2">
      <c r="A615" s="159" t="s">
        <v>700</v>
      </c>
      <c r="B615" s="160">
        <v>5</v>
      </c>
      <c r="C615" s="155"/>
      <c r="D615" s="75"/>
      <c r="E615" s="75"/>
      <c r="F615" s="75" t="s">
        <v>137</v>
      </c>
      <c r="G615" s="71"/>
      <c r="H615" s="71"/>
      <c r="I615" s="71"/>
      <c r="J615" s="71"/>
      <c r="K615" s="71"/>
      <c r="L615" s="71"/>
      <c r="M615" s="71"/>
      <c r="N615" s="71"/>
      <c r="O615" s="71"/>
      <c r="P615" s="71"/>
      <c r="Q615" s="71"/>
      <c r="R615" s="71"/>
      <c r="S615" s="71"/>
      <c r="T615" s="71"/>
      <c r="U615" s="71"/>
      <c r="V615" s="71"/>
      <c r="W615" s="71"/>
      <c r="X615" s="71"/>
      <c r="Y615" s="71"/>
      <c r="Z615" s="71"/>
      <c r="AA615" s="71"/>
      <c r="AB615" s="71"/>
      <c r="AC615" s="71"/>
      <c r="AD615" s="71"/>
      <c r="AE615" s="71"/>
      <c r="AF615" s="71"/>
      <c r="AG615" s="72"/>
    </row>
    <row r="616" spans="1:33" x14ac:dyDescent="0.2">
      <c r="A616" s="159" t="s">
        <v>701</v>
      </c>
      <c r="B616" s="160">
        <v>5</v>
      </c>
      <c r="C616" s="155"/>
      <c r="D616" s="75"/>
      <c r="E616" s="75"/>
      <c r="F616" s="75" t="s">
        <v>137</v>
      </c>
      <c r="G616" s="71"/>
      <c r="H616" s="71"/>
      <c r="I616" s="71"/>
      <c r="J616" s="71"/>
      <c r="K616" s="71"/>
      <c r="L616" s="71"/>
      <c r="M616" s="71"/>
      <c r="N616" s="71"/>
      <c r="O616" s="71"/>
      <c r="P616" s="71"/>
      <c r="Q616" s="71"/>
      <c r="R616" s="71"/>
      <c r="S616" s="71"/>
      <c r="T616" s="71"/>
      <c r="U616" s="71"/>
      <c r="V616" s="71"/>
      <c r="W616" s="71"/>
      <c r="X616" s="71"/>
      <c r="Y616" s="71"/>
      <c r="Z616" s="71"/>
      <c r="AA616" s="71"/>
      <c r="AB616" s="71"/>
      <c r="AC616" s="71"/>
      <c r="AD616" s="71"/>
      <c r="AE616" s="71"/>
      <c r="AF616" s="71"/>
      <c r="AG616" s="72"/>
    </row>
    <row r="617" spans="1:33" x14ac:dyDescent="0.2">
      <c r="A617" s="159" t="s">
        <v>702</v>
      </c>
      <c r="B617" s="160">
        <v>9</v>
      </c>
      <c r="C617" s="155"/>
      <c r="D617" s="75"/>
      <c r="E617" s="75"/>
      <c r="F617" s="75" t="s">
        <v>137</v>
      </c>
      <c r="G617" s="71"/>
      <c r="H617" s="71"/>
      <c r="I617" s="71"/>
      <c r="J617" s="71"/>
      <c r="K617" s="71"/>
      <c r="L617" s="71"/>
      <c r="M617" s="71"/>
      <c r="N617" s="71"/>
      <c r="O617" s="71"/>
      <c r="P617" s="71"/>
      <c r="Q617" s="71"/>
      <c r="R617" s="71"/>
      <c r="S617" s="71"/>
      <c r="T617" s="71"/>
      <c r="U617" s="71"/>
      <c r="V617" s="71"/>
      <c r="W617" s="71"/>
      <c r="X617" s="71"/>
      <c r="Y617" s="71"/>
      <c r="Z617" s="71"/>
      <c r="AA617" s="71"/>
      <c r="AB617" s="71"/>
      <c r="AC617" s="71"/>
      <c r="AD617" s="71"/>
      <c r="AE617" s="71"/>
      <c r="AF617" s="71"/>
      <c r="AG617" s="72"/>
    </row>
    <row r="618" spans="1:33" x14ac:dyDescent="0.2">
      <c r="A618" s="159" t="s">
        <v>703</v>
      </c>
      <c r="B618" s="160">
        <v>7</v>
      </c>
      <c r="C618" s="155" t="s">
        <v>142</v>
      </c>
      <c r="D618" s="75"/>
      <c r="E618" s="75"/>
      <c r="F618" s="75" t="s">
        <v>149</v>
      </c>
      <c r="G618" s="71"/>
      <c r="H618" s="71"/>
      <c r="I618" s="71"/>
      <c r="J618" s="71"/>
      <c r="K618" s="71"/>
      <c r="L618" s="71"/>
      <c r="M618" s="71"/>
      <c r="N618" s="71"/>
      <c r="O618" s="71"/>
      <c r="P618" s="71"/>
      <c r="Q618" s="71"/>
      <c r="R618" s="71"/>
      <c r="S618" s="71"/>
      <c r="T618" s="71"/>
      <c r="U618" s="71"/>
      <c r="V618" s="71"/>
      <c r="W618" s="71"/>
      <c r="X618" s="71"/>
      <c r="Y618" s="71"/>
      <c r="Z618" s="71"/>
      <c r="AA618" s="71"/>
      <c r="AB618" s="71"/>
      <c r="AC618" s="71"/>
      <c r="AD618" s="71"/>
      <c r="AE618" s="71"/>
      <c r="AF618" s="71"/>
      <c r="AG618" s="72"/>
    </row>
    <row r="619" spans="1:33" x14ac:dyDescent="0.2">
      <c r="A619" s="159" t="s">
        <v>704</v>
      </c>
      <c r="B619" s="160">
        <v>6</v>
      </c>
      <c r="C619" s="155" t="s">
        <v>142</v>
      </c>
      <c r="D619" s="75"/>
      <c r="E619" s="75"/>
      <c r="F619" s="75" t="s">
        <v>149</v>
      </c>
      <c r="G619" s="71"/>
      <c r="H619" s="71"/>
      <c r="I619" s="71"/>
      <c r="J619" s="71"/>
      <c r="K619" s="71"/>
      <c r="L619" s="71"/>
      <c r="M619" s="71"/>
      <c r="N619" s="71"/>
      <c r="O619" s="71"/>
      <c r="P619" s="71"/>
      <c r="Q619" s="71"/>
      <c r="R619" s="71"/>
      <c r="S619" s="71"/>
      <c r="T619" s="71"/>
      <c r="U619" s="71"/>
      <c r="V619" s="71"/>
      <c r="W619" s="71"/>
      <c r="X619" s="71"/>
      <c r="Y619" s="71"/>
      <c r="Z619" s="71"/>
      <c r="AA619" s="71"/>
      <c r="AB619" s="71"/>
      <c r="AC619" s="71"/>
      <c r="AD619" s="71"/>
      <c r="AE619" s="71"/>
      <c r="AF619" s="71"/>
      <c r="AG619" s="72"/>
    </row>
    <row r="620" spans="1:33" x14ac:dyDescent="0.2">
      <c r="A620" s="159" t="s">
        <v>705</v>
      </c>
      <c r="B620" s="160">
        <v>7</v>
      </c>
      <c r="C620" s="155" t="s">
        <v>142</v>
      </c>
      <c r="D620" s="75"/>
      <c r="E620" s="75" t="s">
        <v>142</v>
      </c>
      <c r="F620" s="75" t="s">
        <v>143</v>
      </c>
      <c r="G620" s="71"/>
      <c r="H620" s="71"/>
      <c r="I620" s="71"/>
      <c r="J620" s="71"/>
      <c r="K620" s="71"/>
      <c r="L620" s="71"/>
      <c r="M620" s="71"/>
      <c r="N620" s="71"/>
      <c r="O620" s="71"/>
      <c r="P620" s="71"/>
      <c r="Q620" s="71"/>
      <c r="R620" s="71"/>
      <c r="S620" s="71"/>
      <c r="T620" s="71"/>
      <c r="U620" s="71"/>
      <c r="V620" s="71"/>
      <c r="W620" s="71"/>
      <c r="X620" s="71"/>
      <c r="Y620" s="71"/>
      <c r="Z620" s="71"/>
      <c r="AA620" s="71"/>
      <c r="AB620" s="71"/>
      <c r="AC620" s="71"/>
      <c r="AD620" s="71"/>
      <c r="AE620" s="71"/>
      <c r="AF620" s="71"/>
      <c r="AG620" s="72"/>
    </row>
    <row r="621" spans="1:33" x14ac:dyDescent="0.2">
      <c r="A621" s="159" t="s">
        <v>706</v>
      </c>
      <c r="B621" s="160">
        <v>2</v>
      </c>
      <c r="C621" s="155"/>
      <c r="D621" s="75"/>
      <c r="E621" s="75"/>
      <c r="F621" s="75" t="s">
        <v>137</v>
      </c>
      <c r="G621" s="71"/>
      <c r="H621" s="71"/>
      <c r="I621" s="71"/>
      <c r="J621" s="71"/>
      <c r="K621" s="71"/>
      <c r="L621" s="71"/>
      <c r="M621" s="71"/>
      <c r="N621" s="71"/>
      <c r="O621" s="71"/>
      <c r="P621" s="71"/>
      <c r="Q621" s="71"/>
      <c r="R621" s="71"/>
      <c r="S621" s="71"/>
      <c r="T621" s="71"/>
      <c r="U621" s="71"/>
      <c r="V621" s="71"/>
      <c r="W621" s="71"/>
      <c r="X621" s="71"/>
      <c r="Y621" s="71"/>
      <c r="Z621" s="71"/>
      <c r="AA621" s="71"/>
      <c r="AB621" s="71"/>
      <c r="AC621" s="71"/>
      <c r="AD621" s="71"/>
      <c r="AE621" s="71"/>
      <c r="AF621" s="71"/>
      <c r="AG621" s="72"/>
    </row>
    <row r="622" spans="1:33" x14ac:dyDescent="0.2">
      <c r="A622" s="159" t="s">
        <v>707</v>
      </c>
      <c r="B622" s="160">
        <v>8</v>
      </c>
      <c r="C622" s="155"/>
      <c r="D622" s="75"/>
      <c r="E622" s="75"/>
      <c r="F622" s="75" t="s">
        <v>137</v>
      </c>
      <c r="G622" s="71"/>
      <c r="H622" s="71"/>
      <c r="I622" s="71"/>
      <c r="J622" s="71"/>
      <c r="K622" s="71"/>
      <c r="L622" s="71"/>
      <c r="M622" s="71"/>
      <c r="N622" s="71"/>
      <c r="O622" s="71"/>
      <c r="P622" s="71"/>
      <c r="Q622" s="71"/>
      <c r="R622" s="71"/>
      <c r="S622" s="71"/>
      <c r="T622" s="71"/>
      <c r="U622" s="71"/>
      <c r="V622" s="71"/>
      <c r="W622" s="71"/>
      <c r="X622" s="71"/>
      <c r="Y622" s="71"/>
      <c r="Z622" s="71"/>
      <c r="AA622" s="71"/>
      <c r="AB622" s="71"/>
      <c r="AC622" s="71"/>
      <c r="AD622" s="71"/>
      <c r="AE622" s="71"/>
      <c r="AF622" s="71"/>
      <c r="AG622" s="72"/>
    </row>
    <row r="623" spans="1:33" x14ac:dyDescent="0.2">
      <c r="A623" s="159" t="s">
        <v>708</v>
      </c>
      <c r="B623" s="160">
        <v>6</v>
      </c>
      <c r="C623" s="155" t="s">
        <v>142</v>
      </c>
      <c r="D623" s="75"/>
      <c r="E623" s="75"/>
      <c r="F623" s="75" t="s">
        <v>149</v>
      </c>
      <c r="G623" s="71"/>
      <c r="H623" s="71"/>
      <c r="I623" s="71"/>
      <c r="J623" s="71"/>
      <c r="K623" s="71"/>
      <c r="L623" s="71"/>
      <c r="M623" s="71"/>
      <c r="N623" s="71"/>
      <c r="O623" s="71"/>
      <c r="P623" s="71"/>
      <c r="Q623" s="71"/>
      <c r="R623" s="71"/>
      <c r="S623" s="71"/>
      <c r="T623" s="71"/>
      <c r="U623" s="71"/>
      <c r="V623" s="71"/>
      <c r="W623" s="71"/>
      <c r="X623" s="71"/>
      <c r="Y623" s="71"/>
      <c r="Z623" s="71"/>
      <c r="AA623" s="71"/>
      <c r="AB623" s="71"/>
      <c r="AC623" s="71"/>
      <c r="AD623" s="71"/>
      <c r="AE623" s="71"/>
      <c r="AF623" s="71"/>
      <c r="AG623" s="72"/>
    </row>
    <row r="624" spans="1:33" x14ac:dyDescent="0.2">
      <c r="A624" s="159" t="s">
        <v>709</v>
      </c>
      <c r="B624" s="160">
        <v>5</v>
      </c>
      <c r="C624" s="155"/>
      <c r="D624" s="75"/>
      <c r="E624" s="75"/>
      <c r="F624" s="75" t="s">
        <v>137</v>
      </c>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c r="AE624" s="71"/>
      <c r="AF624" s="71"/>
      <c r="AG624" s="72"/>
    </row>
    <row r="625" spans="1:33" x14ac:dyDescent="0.2">
      <c r="A625" s="159" t="s">
        <v>710</v>
      </c>
      <c r="B625" s="160">
        <v>8</v>
      </c>
      <c r="C625" s="155"/>
      <c r="D625" s="75"/>
      <c r="E625" s="75"/>
      <c r="F625" s="75" t="s">
        <v>137</v>
      </c>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c r="AE625" s="71"/>
      <c r="AF625" s="71"/>
      <c r="AG625" s="72"/>
    </row>
    <row r="626" spans="1:33" x14ac:dyDescent="0.2">
      <c r="A626" s="159" t="s">
        <v>711</v>
      </c>
      <c r="B626" s="160">
        <v>7</v>
      </c>
      <c r="C626" s="155"/>
      <c r="D626" s="75"/>
      <c r="E626" s="75"/>
      <c r="F626" s="75" t="s">
        <v>137</v>
      </c>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c r="AE626" s="71"/>
      <c r="AF626" s="71"/>
      <c r="AG626" s="72"/>
    </row>
    <row r="627" spans="1:33" x14ac:dyDescent="0.2">
      <c r="A627" s="159" t="s">
        <v>712</v>
      </c>
      <c r="B627" s="160">
        <v>6</v>
      </c>
      <c r="C627" s="155"/>
      <c r="D627" s="75"/>
      <c r="E627" s="75"/>
      <c r="F627" s="75" t="s">
        <v>137</v>
      </c>
      <c r="G627" s="71"/>
      <c r="H627" s="71"/>
      <c r="I627" s="71"/>
      <c r="J627" s="71"/>
      <c r="K627" s="71"/>
      <c r="L627" s="71"/>
      <c r="M627" s="71"/>
      <c r="N627" s="71"/>
      <c r="O627" s="71"/>
      <c r="P627" s="71"/>
      <c r="Q627" s="71"/>
      <c r="R627" s="71"/>
      <c r="S627" s="71"/>
      <c r="T627" s="71"/>
      <c r="U627" s="71"/>
      <c r="V627" s="71"/>
      <c r="W627" s="71"/>
      <c r="X627" s="71"/>
      <c r="Y627" s="71"/>
      <c r="Z627" s="71"/>
      <c r="AA627" s="71"/>
      <c r="AB627" s="71"/>
      <c r="AC627" s="71"/>
      <c r="AD627" s="71"/>
      <c r="AE627" s="71"/>
      <c r="AF627" s="71"/>
      <c r="AG627" s="72"/>
    </row>
    <row r="628" spans="1:33" x14ac:dyDescent="0.2">
      <c r="A628" s="159" t="s">
        <v>713</v>
      </c>
      <c r="B628" s="160">
        <v>5</v>
      </c>
      <c r="C628" s="155"/>
      <c r="D628" s="75"/>
      <c r="E628" s="75"/>
      <c r="F628" s="75" t="s">
        <v>137</v>
      </c>
      <c r="G628" s="71"/>
      <c r="H628" s="71"/>
      <c r="I628" s="71"/>
      <c r="J628" s="71"/>
      <c r="K628" s="71"/>
      <c r="L628" s="71"/>
      <c r="M628" s="71"/>
      <c r="N628" s="71"/>
      <c r="O628" s="71"/>
      <c r="P628" s="71"/>
      <c r="Q628" s="71"/>
      <c r="R628" s="71"/>
      <c r="S628" s="71"/>
      <c r="T628" s="71"/>
      <c r="U628" s="71"/>
      <c r="V628" s="71"/>
      <c r="W628" s="71"/>
      <c r="X628" s="71"/>
      <c r="Y628" s="71"/>
      <c r="Z628" s="71"/>
      <c r="AA628" s="71"/>
      <c r="AB628" s="71"/>
      <c r="AC628" s="71"/>
      <c r="AD628" s="71"/>
      <c r="AE628" s="71"/>
      <c r="AF628" s="71"/>
      <c r="AG628" s="72"/>
    </row>
    <row r="629" spans="1:33" x14ac:dyDescent="0.2">
      <c r="A629" s="159" t="s">
        <v>714</v>
      </c>
      <c r="B629" s="160">
        <v>6</v>
      </c>
      <c r="C629" s="155" t="s">
        <v>142</v>
      </c>
      <c r="D629" s="75"/>
      <c r="E629" s="75"/>
      <c r="F629" s="75" t="s">
        <v>149</v>
      </c>
      <c r="G629" s="71"/>
      <c r="H629" s="71"/>
      <c r="I629" s="71"/>
      <c r="J629" s="71"/>
      <c r="K629" s="71"/>
      <c r="L629" s="71"/>
      <c r="M629" s="71"/>
      <c r="N629" s="71"/>
      <c r="O629" s="71"/>
      <c r="P629" s="71"/>
      <c r="Q629" s="71"/>
      <c r="R629" s="71"/>
      <c r="S629" s="71"/>
      <c r="T629" s="71"/>
      <c r="U629" s="71"/>
      <c r="V629" s="71"/>
      <c r="W629" s="71"/>
      <c r="X629" s="71"/>
      <c r="Y629" s="71"/>
      <c r="Z629" s="71"/>
      <c r="AA629" s="71"/>
      <c r="AB629" s="71"/>
      <c r="AC629" s="71"/>
      <c r="AD629" s="71"/>
      <c r="AE629" s="71"/>
      <c r="AF629" s="71"/>
      <c r="AG629" s="72"/>
    </row>
    <row r="630" spans="1:33" x14ac:dyDescent="0.2">
      <c r="A630" s="159" t="s">
        <v>715</v>
      </c>
      <c r="B630" s="160">
        <v>4</v>
      </c>
      <c r="C630" s="155"/>
      <c r="D630" s="75"/>
      <c r="E630" s="75"/>
      <c r="F630" s="75" t="s">
        <v>137</v>
      </c>
      <c r="G630" s="71"/>
      <c r="H630" s="71"/>
      <c r="I630" s="71"/>
      <c r="J630" s="71"/>
      <c r="K630" s="71"/>
      <c r="L630" s="71"/>
      <c r="M630" s="71"/>
      <c r="N630" s="71"/>
      <c r="O630" s="71"/>
      <c r="P630" s="71"/>
      <c r="Q630" s="71"/>
      <c r="R630" s="71"/>
      <c r="S630" s="71"/>
      <c r="T630" s="71"/>
      <c r="U630" s="71"/>
      <c r="V630" s="71"/>
      <c r="W630" s="71"/>
      <c r="X630" s="71"/>
      <c r="Y630" s="71"/>
      <c r="Z630" s="71"/>
      <c r="AA630" s="71"/>
      <c r="AB630" s="71"/>
      <c r="AC630" s="71"/>
      <c r="AD630" s="71"/>
      <c r="AE630" s="71"/>
      <c r="AF630" s="71"/>
      <c r="AG630" s="72"/>
    </row>
    <row r="631" spans="1:33" x14ac:dyDescent="0.2">
      <c r="A631" s="159" t="s">
        <v>716</v>
      </c>
      <c r="B631" s="160">
        <v>7</v>
      </c>
      <c r="C631" s="155" t="s">
        <v>142</v>
      </c>
      <c r="D631" s="75"/>
      <c r="E631" s="75"/>
      <c r="F631" s="75" t="s">
        <v>149</v>
      </c>
      <c r="G631" s="71"/>
      <c r="H631" s="71"/>
      <c r="I631" s="71"/>
      <c r="J631" s="71"/>
      <c r="K631" s="71"/>
      <c r="L631" s="71"/>
      <c r="M631" s="71"/>
      <c r="N631" s="71"/>
      <c r="O631" s="71"/>
      <c r="P631" s="71"/>
      <c r="Q631" s="71"/>
      <c r="R631" s="71"/>
      <c r="S631" s="71"/>
      <c r="T631" s="71"/>
      <c r="U631" s="71"/>
      <c r="V631" s="71"/>
      <c r="W631" s="71"/>
      <c r="X631" s="71"/>
      <c r="Y631" s="71"/>
      <c r="Z631" s="71"/>
      <c r="AA631" s="71"/>
      <c r="AB631" s="71"/>
      <c r="AC631" s="71"/>
      <c r="AD631" s="71"/>
      <c r="AE631" s="71"/>
      <c r="AF631" s="71"/>
      <c r="AG631" s="72"/>
    </row>
    <row r="632" spans="1:33" x14ac:dyDescent="0.2">
      <c r="A632" s="159" t="s">
        <v>717</v>
      </c>
      <c r="B632" s="160">
        <v>3</v>
      </c>
      <c r="C632" s="155"/>
      <c r="D632" s="75" t="s">
        <v>142</v>
      </c>
      <c r="E632" s="75"/>
      <c r="F632" s="75" t="s">
        <v>155</v>
      </c>
      <c r="G632" s="71"/>
      <c r="H632" s="71"/>
      <c r="I632" s="71"/>
      <c r="J632" s="71"/>
      <c r="K632" s="71"/>
      <c r="L632" s="71"/>
      <c r="M632" s="71"/>
      <c r="N632" s="71"/>
      <c r="O632" s="71"/>
      <c r="P632" s="71"/>
      <c r="Q632" s="71"/>
      <c r="R632" s="71"/>
      <c r="S632" s="71"/>
      <c r="T632" s="71"/>
      <c r="U632" s="71"/>
      <c r="V632" s="71"/>
      <c r="W632" s="71"/>
      <c r="X632" s="71"/>
      <c r="Y632" s="71"/>
      <c r="Z632" s="71"/>
      <c r="AA632" s="71"/>
      <c r="AB632" s="71"/>
      <c r="AC632" s="71"/>
      <c r="AD632" s="71"/>
      <c r="AE632" s="71"/>
      <c r="AF632" s="71"/>
      <c r="AG632" s="72"/>
    </row>
    <row r="633" spans="1:33" x14ac:dyDescent="0.2">
      <c r="A633" s="159" t="s">
        <v>718</v>
      </c>
      <c r="B633" s="160">
        <v>8</v>
      </c>
      <c r="C633" s="155" t="s">
        <v>142</v>
      </c>
      <c r="D633" s="75"/>
      <c r="E633" s="75"/>
      <c r="F633" s="75" t="s">
        <v>149</v>
      </c>
      <c r="G633" s="71"/>
      <c r="H633" s="71"/>
      <c r="I633" s="71"/>
      <c r="J633" s="71"/>
      <c r="K633" s="71"/>
      <c r="L633" s="71"/>
      <c r="M633" s="71"/>
      <c r="N633" s="71"/>
      <c r="O633" s="71"/>
      <c r="P633" s="71"/>
      <c r="Q633" s="71"/>
      <c r="R633" s="71"/>
      <c r="S633" s="71"/>
      <c r="T633" s="71"/>
      <c r="U633" s="71"/>
      <c r="V633" s="71"/>
      <c r="W633" s="71"/>
      <c r="X633" s="71"/>
      <c r="Y633" s="71"/>
      <c r="Z633" s="71"/>
      <c r="AA633" s="71"/>
      <c r="AB633" s="71"/>
      <c r="AC633" s="71"/>
      <c r="AD633" s="71"/>
      <c r="AE633" s="71"/>
      <c r="AF633" s="71"/>
      <c r="AG633" s="72"/>
    </row>
    <row r="634" spans="1:33" x14ac:dyDescent="0.2">
      <c r="A634" s="159" t="s">
        <v>719</v>
      </c>
      <c r="B634" s="160">
        <v>7</v>
      </c>
      <c r="C634" s="155" t="s">
        <v>142</v>
      </c>
      <c r="D634" s="75"/>
      <c r="E634" s="75" t="s">
        <v>142</v>
      </c>
      <c r="F634" s="75" t="s">
        <v>143</v>
      </c>
      <c r="G634" s="71"/>
      <c r="H634" s="71"/>
      <c r="I634" s="71"/>
      <c r="J634" s="71"/>
      <c r="K634" s="71"/>
      <c r="L634" s="71"/>
      <c r="M634" s="71"/>
      <c r="N634" s="71"/>
      <c r="O634" s="71"/>
      <c r="P634" s="71"/>
      <c r="Q634" s="71"/>
      <c r="R634" s="71"/>
      <c r="S634" s="71"/>
      <c r="T634" s="71"/>
      <c r="U634" s="71"/>
      <c r="V634" s="71"/>
      <c r="W634" s="71"/>
      <c r="X634" s="71"/>
      <c r="Y634" s="71"/>
      <c r="Z634" s="71"/>
      <c r="AA634" s="71"/>
      <c r="AB634" s="71"/>
      <c r="AC634" s="71"/>
      <c r="AD634" s="71"/>
      <c r="AE634" s="71"/>
      <c r="AF634" s="71"/>
      <c r="AG634" s="72"/>
    </row>
    <row r="635" spans="1:33" x14ac:dyDescent="0.2">
      <c r="A635" s="159" t="s">
        <v>720</v>
      </c>
      <c r="B635" s="160">
        <v>8</v>
      </c>
      <c r="C635" s="155"/>
      <c r="D635" s="75"/>
      <c r="E635" s="75"/>
      <c r="F635" s="75" t="s">
        <v>137</v>
      </c>
      <c r="G635" s="71"/>
      <c r="H635" s="71"/>
      <c r="I635" s="71"/>
      <c r="J635" s="71"/>
      <c r="K635" s="71"/>
      <c r="L635" s="71"/>
      <c r="M635" s="71"/>
      <c r="N635" s="71"/>
      <c r="O635" s="71"/>
      <c r="P635" s="71"/>
      <c r="Q635" s="71"/>
      <c r="R635" s="71"/>
      <c r="S635" s="71"/>
      <c r="T635" s="71"/>
      <c r="U635" s="71"/>
      <c r="V635" s="71"/>
      <c r="W635" s="71"/>
      <c r="X635" s="71"/>
      <c r="Y635" s="71"/>
      <c r="Z635" s="71"/>
      <c r="AA635" s="71"/>
      <c r="AB635" s="71"/>
      <c r="AC635" s="71"/>
      <c r="AD635" s="71"/>
      <c r="AE635" s="71"/>
      <c r="AF635" s="71"/>
      <c r="AG635" s="72"/>
    </row>
    <row r="636" spans="1:33" x14ac:dyDescent="0.2">
      <c r="A636" s="159" t="s">
        <v>96</v>
      </c>
      <c r="B636" s="161" t="s">
        <v>231</v>
      </c>
      <c r="C636" s="155"/>
      <c r="D636" s="75" t="s">
        <v>142</v>
      </c>
      <c r="E636" s="75"/>
      <c r="F636" s="75" t="s">
        <v>155</v>
      </c>
      <c r="G636" s="71"/>
      <c r="H636" s="71"/>
      <c r="I636" s="71"/>
      <c r="J636" s="71"/>
      <c r="K636" s="71"/>
      <c r="L636" s="71"/>
      <c r="M636" s="71"/>
      <c r="N636" s="71"/>
      <c r="O636" s="71"/>
      <c r="P636" s="71"/>
      <c r="Q636" s="71"/>
      <c r="R636" s="71"/>
      <c r="S636" s="71"/>
      <c r="T636" s="71"/>
      <c r="U636" s="71"/>
      <c r="V636" s="71"/>
      <c r="W636" s="71"/>
      <c r="X636" s="71"/>
      <c r="Y636" s="71"/>
      <c r="Z636" s="71"/>
      <c r="AA636" s="71"/>
      <c r="AB636" s="71"/>
      <c r="AC636" s="71"/>
      <c r="AD636" s="71"/>
      <c r="AE636" s="71"/>
      <c r="AF636" s="71"/>
      <c r="AG636" s="72"/>
    </row>
    <row r="637" spans="1:33" x14ac:dyDescent="0.2">
      <c r="A637" s="159" t="s">
        <v>721</v>
      </c>
      <c r="B637" s="160">
        <v>6</v>
      </c>
      <c r="C637" s="155"/>
      <c r="D637" s="75"/>
      <c r="E637" s="75"/>
      <c r="F637" s="75" t="s">
        <v>137</v>
      </c>
      <c r="G637" s="71"/>
      <c r="H637" s="71"/>
      <c r="I637" s="71"/>
      <c r="J637" s="71"/>
      <c r="K637" s="71"/>
      <c r="L637" s="71"/>
      <c r="M637" s="71"/>
      <c r="N637" s="71"/>
      <c r="O637" s="71"/>
      <c r="P637" s="71"/>
      <c r="Q637" s="71"/>
      <c r="R637" s="71"/>
      <c r="S637" s="71"/>
      <c r="T637" s="71"/>
      <c r="U637" s="71"/>
      <c r="V637" s="71"/>
      <c r="W637" s="71"/>
      <c r="X637" s="71"/>
      <c r="Y637" s="71"/>
      <c r="Z637" s="71"/>
      <c r="AA637" s="71"/>
      <c r="AB637" s="71"/>
      <c r="AC637" s="71"/>
      <c r="AD637" s="71"/>
      <c r="AE637" s="71"/>
      <c r="AF637" s="71"/>
      <c r="AG637" s="72"/>
    </row>
    <row r="638" spans="1:33" x14ac:dyDescent="0.2">
      <c r="A638" s="159" t="s">
        <v>722</v>
      </c>
      <c r="B638" s="160">
        <v>8</v>
      </c>
      <c r="C638" s="155"/>
      <c r="D638" s="75"/>
      <c r="E638" s="75"/>
      <c r="F638" s="75" t="s">
        <v>137</v>
      </c>
      <c r="G638" s="71"/>
      <c r="H638" s="71"/>
      <c r="I638" s="71"/>
      <c r="J638" s="71"/>
      <c r="K638" s="71"/>
      <c r="L638" s="71"/>
      <c r="M638" s="71"/>
      <c r="N638" s="71"/>
      <c r="O638" s="71"/>
      <c r="P638" s="71"/>
      <c r="Q638" s="71"/>
      <c r="R638" s="71"/>
      <c r="S638" s="71"/>
      <c r="T638" s="71"/>
      <c r="U638" s="71"/>
      <c r="V638" s="71"/>
      <c r="W638" s="71"/>
      <c r="X638" s="71"/>
      <c r="Y638" s="71"/>
      <c r="Z638" s="71"/>
      <c r="AA638" s="71"/>
      <c r="AB638" s="71"/>
      <c r="AC638" s="71"/>
      <c r="AD638" s="71"/>
      <c r="AE638" s="71"/>
      <c r="AF638" s="71"/>
      <c r="AG638" s="72"/>
    </row>
    <row r="639" spans="1:33" x14ac:dyDescent="0.2">
      <c r="A639" s="159" t="s">
        <v>723</v>
      </c>
      <c r="B639" s="160">
        <v>8</v>
      </c>
      <c r="C639" s="155"/>
      <c r="D639" s="75"/>
      <c r="E639" s="75"/>
      <c r="F639" s="75" t="s">
        <v>137</v>
      </c>
      <c r="G639" s="71"/>
      <c r="H639" s="71"/>
      <c r="I639" s="71"/>
      <c r="J639" s="71"/>
      <c r="K639" s="71"/>
      <c r="L639" s="71"/>
      <c r="M639" s="71"/>
      <c r="N639" s="71"/>
      <c r="O639" s="71"/>
      <c r="P639" s="71"/>
      <c r="Q639" s="71"/>
      <c r="R639" s="71"/>
      <c r="S639" s="71"/>
      <c r="T639" s="71"/>
      <c r="U639" s="71"/>
      <c r="V639" s="71"/>
      <c r="W639" s="71"/>
      <c r="X639" s="71"/>
      <c r="Y639" s="71"/>
      <c r="Z639" s="71"/>
      <c r="AA639" s="71"/>
      <c r="AB639" s="71"/>
      <c r="AC639" s="71"/>
      <c r="AD639" s="71"/>
      <c r="AE639" s="71"/>
      <c r="AF639" s="71"/>
      <c r="AG639" s="72"/>
    </row>
    <row r="640" spans="1:33" x14ac:dyDescent="0.2">
      <c r="A640" s="159" t="s">
        <v>724</v>
      </c>
      <c r="B640" s="160">
        <v>2</v>
      </c>
      <c r="C640" s="155"/>
      <c r="D640" s="75" t="s">
        <v>142</v>
      </c>
      <c r="E640" s="75"/>
      <c r="F640" s="75" t="s">
        <v>155</v>
      </c>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c r="AE640" s="71"/>
      <c r="AF640" s="71"/>
      <c r="AG640" s="72"/>
    </row>
    <row r="641" spans="1:33" x14ac:dyDescent="0.2">
      <c r="A641" s="159" t="s">
        <v>725</v>
      </c>
      <c r="B641" s="160">
        <v>4</v>
      </c>
      <c r="C641" s="155"/>
      <c r="D641" s="75" t="s">
        <v>142</v>
      </c>
      <c r="E641" s="75"/>
      <c r="F641" s="75" t="s">
        <v>155</v>
      </c>
      <c r="G641" s="71"/>
      <c r="H641" s="71"/>
      <c r="I641" s="71"/>
      <c r="J641" s="71"/>
      <c r="K641" s="71"/>
      <c r="L641" s="71"/>
      <c r="M641" s="71"/>
      <c r="N641" s="71"/>
      <c r="O641" s="71"/>
      <c r="P641" s="71"/>
      <c r="Q641" s="71"/>
      <c r="R641" s="71"/>
      <c r="S641" s="71"/>
      <c r="T641" s="71"/>
      <c r="U641" s="71"/>
      <c r="V641" s="71"/>
      <c r="W641" s="71"/>
      <c r="X641" s="71"/>
      <c r="Y641" s="71"/>
      <c r="Z641" s="71"/>
      <c r="AA641" s="71"/>
      <c r="AB641" s="71"/>
      <c r="AC641" s="71"/>
      <c r="AD641" s="71"/>
      <c r="AE641" s="71"/>
      <c r="AF641" s="71"/>
      <c r="AG641" s="72"/>
    </row>
    <row r="642" spans="1:33" x14ac:dyDescent="0.2">
      <c r="A642" s="159" t="s">
        <v>726</v>
      </c>
      <c r="B642" s="160">
        <v>2</v>
      </c>
      <c r="C642" s="155"/>
      <c r="D642" s="75" t="s">
        <v>142</v>
      </c>
      <c r="E642" s="75"/>
      <c r="F642" s="75" t="s">
        <v>155</v>
      </c>
      <c r="G642" s="71"/>
      <c r="H642" s="71"/>
      <c r="I642" s="71"/>
      <c r="J642" s="71"/>
      <c r="K642" s="71"/>
      <c r="L642" s="71"/>
      <c r="M642" s="71"/>
      <c r="N642" s="71"/>
      <c r="O642" s="71"/>
      <c r="P642" s="71"/>
      <c r="Q642" s="71"/>
      <c r="R642" s="71"/>
      <c r="S642" s="71"/>
      <c r="T642" s="71"/>
      <c r="U642" s="71"/>
      <c r="V642" s="71"/>
      <c r="W642" s="71"/>
      <c r="X642" s="71"/>
      <c r="Y642" s="71"/>
      <c r="Z642" s="71"/>
      <c r="AA642" s="71"/>
      <c r="AB642" s="71"/>
      <c r="AC642" s="71"/>
      <c r="AD642" s="71"/>
      <c r="AE642" s="71"/>
      <c r="AF642" s="71"/>
      <c r="AG642" s="72"/>
    </row>
    <row r="643" spans="1:33" x14ac:dyDescent="0.2">
      <c r="A643" s="159" t="s">
        <v>727</v>
      </c>
      <c r="B643" s="160">
        <v>7</v>
      </c>
      <c r="C643" s="155"/>
      <c r="D643" s="75"/>
      <c r="E643" s="75"/>
      <c r="F643" s="75" t="s">
        <v>137</v>
      </c>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c r="AE643" s="71"/>
      <c r="AF643" s="71"/>
      <c r="AG643" s="72"/>
    </row>
    <row r="644" spans="1:33" x14ac:dyDescent="0.2">
      <c r="A644" s="159" t="s">
        <v>728</v>
      </c>
      <c r="B644" s="160">
        <v>7</v>
      </c>
      <c r="C644" s="155"/>
      <c r="D644" s="75" t="s">
        <v>142</v>
      </c>
      <c r="E644" s="75"/>
      <c r="F644" s="75" t="s">
        <v>155</v>
      </c>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c r="AE644" s="71"/>
      <c r="AF644" s="71"/>
      <c r="AG644" s="72"/>
    </row>
    <row r="645" spans="1:33" x14ac:dyDescent="0.2">
      <c r="A645" s="159" t="s">
        <v>729</v>
      </c>
      <c r="B645" s="160">
        <v>7</v>
      </c>
      <c r="C645" s="155"/>
      <c r="D645" s="75"/>
      <c r="E645" s="75"/>
      <c r="F645" s="75" t="s">
        <v>137</v>
      </c>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c r="AF645" s="71"/>
      <c r="AG645" s="72"/>
    </row>
    <row r="646" spans="1:33" x14ac:dyDescent="0.2">
      <c r="A646" s="159" t="s">
        <v>730</v>
      </c>
      <c r="B646" s="160">
        <v>8</v>
      </c>
      <c r="C646" s="155"/>
      <c r="D646" s="75"/>
      <c r="E646" s="75"/>
      <c r="F646" s="75" t="s">
        <v>137</v>
      </c>
      <c r="G646" s="71"/>
      <c r="H646" s="71"/>
      <c r="I646" s="71"/>
      <c r="J646" s="71"/>
      <c r="K646" s="71"/>
      <c r="L646" s="71"/>
      <c r="M646" s="71"/>
      <c r="N646" s="71"/>
      <c r="O646" s="71"/>
      <c r="P646" s="71"/>
      <c r="Q646" s="71"/>
      <c r="R646" s="71"/>
      <c r="S646" s="71"/>
      <c r="T646" s="71"/>
      <c r="U646" s="71"/>
      <c r="V646" s="71"/>
      <c r="W646" s="71"/>
      <c r="X646" s="71"/>
      <c r="Y646" s="71"/>
      <c r="Z646" s="71"/>
      <c r="AA646" s="71"/>
      <c r="AB646" s="71"/>
      <c r="AC646" s="71"/>
      <c r="AD646" s="71"/>
      <c r="AE646" s="71"/>
      <c r="AF646" s="71"/>
      <c r="AG646" s="72"/>
    </row>
    <row r="647" spans="1:33" x14ac:dyDescent="0.2">
      <c r="A647" s="159" t="s">
        <v>731</v>
      </c>
      <c r="B647" s="160">
        <v>8</v>
      </c>
      <c r="C647" s="155" t="s">
        <v>142</v>
      </c>
      <c r="D647" s="75"/>
      <c r="E647" s="75" t="s">
        <v>142</v>
      </c>
      <c r="F647" s="75" t="s">
        <v>143</v>
      </c>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c r="AF647" s="71"/>
      <c r="AG647" s="72"/>
    </row>
    <row r="648" spans="1:33" x14ac:dyDescent="0.2">
      <c r="A648" s="159" t="s">
        <v>732</v>
      </c>
      <c r="B648" s="160">
        <v>4</v>
      </c>
      <c r="C648" s="155"/>
      <c r="D648" s="75" t="s">
        <v>142</v>
      </c>
      <c r="E648" s="75"/>
      <c r="F648" s="75" t="s">
        <v>155</v>
      </c>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c r="AE648" s="71"/>
      <c r="AF648" s="71"/>
      <c r="AG648" s="72"/>
    </row>
    <row r="649" spans="1:33" x14ac:dyDescent="0.2">
      <c r="A649" s="159" t="s">
        <v>733</v>
      </c>
      <c r="B649" s="160">
        <v>8</v>
      </c>
      <c r="C649" s="155" t="s">
        <v>142</v>
      </c>
      <c r="D649" s="75"/>
      <c r="E649" s="75"/>
      <c r="F649" s="75" t="s">
        <v>149</v>
      </c>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c r="AE649" s="71"/>
      <c r="AF649" s="71"/>
      <c r="AG649" s="72"/>
    </row>
    <row r="650" spans="1:33" x14ac:dyDescent="0.2">
      <c r="A650" s="159" t="s">
        <v>734</v>
      </c>
      <c r="B650" s="160">
        <v>7</v>
      </c>
      <c r="C650" s="155"/>
      <c r="D650" s="75"/>
      <c r="E650" s="75"/>
      <c r="F650" s="75" t="s">
        <v>137</v>
      </c>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c r="AE650" s="71"/>
      <c r="AF650" s="71"/>
      <c r="AG650" s="72"/>
    </row>
    <row r="651" spans="1:33" x14ac:dyDescent="0.2">
      <c r="A651" s="159" t="s">
        <v>735</v>
      </c>
      <c r="B651" s="160">
        <v>8</v>
      </c>
      <c r="C651" s="155"/>
      <c r="D651" s="75"/>
      <c r="E651" s="75"/>
      <c r="F651" s="75" t="s">
        <v>137</v>
      </c>
      <c r="G651" s="71"/>
      <c r="H651" s="71"/>
      <c r="I651" s="71"/>
      <c r="J651" s="71"/>
      <c r="K651" s="71"/>
      <c r="L651" s="71"/>
      <c r="M651" s="71"/>
      <c r="N651" s="71"/>
      <c r="O651" s="71"/>
      <c r="P651" s="71"/>
      <c r="Q651" s="71"/>
      <c r="R651" s="71"/>
      <c r="S651" s="71"/>
      <c r="T651" s="71"/>
      <c r="U651" s="71"/>
      <c r="V651" s="71"/>
      <c r="W651" s="71"/>
      <c r="X651" s="71"/>
      <c r="Y651" s="71"/>
      <c r="Z651" s="71"/>
      <c r="AA651" s="71"/>
      <c r="AB651" s="71"/>
      <c r="AC651" s="71"/>
      <c r="AD651" s="71"/>
      <c r="AE651" s="71"/>
      <c r="AF651" s="71"/>
      <c r="AG651" s="72"/>
    </row>
    <row r="652" spans="1:33" x14ac:dyDescent="0.2">
      <c r="A652" s="159" t="s">
        <v>736</v>
      </c>
      <c r="B652" s="160">
        <v>8</v>
      </c>
      <c r="C652" s="155"/>
      <c r="D652" s="75"/>
      <c r="E652" s="75"/>
      <c r="F652" s="75" t="s">
        <v>137</v>
      </c>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c r="AE652" s="71"/>
      <c r="AF652" s="71"/>
      <c r="AG652" s="72"/>
    </row>
    <row r="653" spans="1:33" x14ac:dyDescent="0.2">
      <c r="A653" s="159" t="s">
        <v>737</v>
      </c>
      <c r="B653" s="160">
        <v>5</v>
      </c>
      <c r="C653" s="155"/>
      <c r="D653" s="75"/>
      <c r="E653" s="75"/>
      <c r="F653" s="75" t="s">
        <v>137</v>
      </c>
      <c r="G653" s="71"/>
      <c r="H653" s="71"/>
      <c r="I653" s="71"/>
      <c r="J653" s="71"/>
      <c r="K653" s="71"/>
      <c r="L653" s="71"/>
      <c r="M653" s="71"/>
      <c r="N653" s="71"/>
      <c r="O653" s="71"/>
      <c r="P653" s="71"/>
      <c r="Q653" s="71"/>
      <c r="R653" s="71"/>
      <c r="S653" s="71"/>
      <c r="T653" s="71"/>
      <c r="U653" s="71"/>
      <c r="V653" s="71"/>
      <c r="W653" s="71"/>
      <c r="X653" s="71"/>
      <c r="Y653" s="71"/>
      <c r="Z653" s="71"/>
      <c r="AA653" s="71"/>
      <c r="AB653" s="71"/>
      <c r="AC653" s="71"/>
      <c r="AD653" s="71"/>
      <c r="AE653" s="71"/>
      <c r="AF653" s="71"/>
      <c r="AG653" s="72"/>
    </row>
    <row r="654" spans="1:33" x14ac:dyDescent="0.2">
      <c r="A654" s="159" t="s">
        <v>738</v>
      </c>
      <c r="B654" s="160">
        <v>3</v>
      </c>
      <c r="C654" s="155"/>
      <c r="D654" s="75" t="s">
        <v>142</v>
      </c>
      <c r="E654" s="75"/>
      <c r="F654" s="75" t="s">
        <v>155</v>
      </c>
      <c r="G654" s="71"/>
      <c r="H654" s="71"/>
      <c r="I654" s="71"/>
      <c r="J654" s="71"/>
      <c r="K654" s="71"/>
      <c r="L654" s="71"/>
      <c r="M654" s="71"/>
      <c r="N654" s="71"/>
      <c r="O654" s="71"/>
      <c r="P654" s="71"/>
      <c r="Q654" s="71"/>
      <c r="R654" s="71"/>
      <c r="S654" s="71"/>
      <c r="T654" s="71"/>
      <c r="U654" s="71"/>
      <c r="V654" s="71"/>
      <c r="W654" s="71"/>
      <c r="X654" s="71"/>
      <c r="Y654" s="71"/>
      <c r="Z654" s="71"/>
      <c r="AA654" s="71"/>
      <c r="AB654" s="71"/>
      <c r="AC654" s="71"/>
      <c r="AD654" s="71"/>
      <c r="AE654" s="71"/>
      <c r="AF654" s="71"/>
      <c r="AG654" s="72"/>
    </row>
    <row r="655" spans="1:33" x14ac:dyDescent="0.2">
      <c r="A655" s="159" t="s">
        <v>739</v>
      </c>
      <c r="B655" s="160">
        <v>7</v>
      </c>
      <c r="C655" s="155"/>
      <c r="D655" s="75"/>
      <c r="E655" s="75"/>
      <c r="F655" s="75" t="s">
        <v>137</v>
      </c>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c r="AE655" s="71"/>
      <c r="AF655" s="71"/>
      <c r="AG655" s="72"/>
    </row>
    <row r="656" spans="1:33" x14ac:dyDescent="0.2">
      <c r="A656" s="159" t="s">
        <v>740</v>
      </c>
      <c r="B656" s="160">
        <v>8</v>
      </c>
      <c r="C656" s="155"/>
      <c r="D656" s="75" t="s">
        <v>142</v>
      </c>
      <c r="E656" s="75"/>
      <c r="F656" s="75" t="s">
        <v>155</v>
      </c>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c r="AE656" s="71"/>
      <c r="AF656" s="71"/>
      <c r="AG656" s="72"/>
    </row>
    <row r="657" spans="1:33" x14ac:dyDescent="0.2">
      <c r="A657" s="159" t="s">
        <v>741</v>
      </c>
      <c r="B657" s="160">
        <v>6</v>
      </c>
      <c r="C657" s="155"/>
      <c r="D657" s="75"/>
      <c r="E657" s="75"/>
      <c r="F657" s="75" t="s">
        <v>137</v>
      </c>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c r="AF657" s="71"/>
      <c r="AG657" s="72"/>
    </row>
    <row r="658" spans="1:33" x14ac:dyDescent="0.2">
      <c r="A658" s="159" t="s">
        <v>742</v>
      </c>
      <c r="B658" s="160">
        <v>6</v>
      </c>
      <c r="C658" s="155" t="s">
        <v>142</v>
      </c>
      <c r="D658" s="75"/>
      <c r="E658" s="75" t="s">
        <v>142</v>
      </c>
      <c r="F658" s="75" t="s">
        <v>143</v>
      </c>
      <c r="G658" s="71"/>
      <c r="H658" s="71"/>
      <c r="I658" s="71"/>
      <c r="J658" s="71"/>
      <c r="K658" s="71"/>
      <c r="L658" s="71"/>
      <c r="M658" s="71"/>
      <c r="N658" s="71"/>
      <c r="O658" s="71"/>
      <c r="P658" s="71"/>
      <c r="Q658" s="71"/>
      <c r="R658" s="71"/>
      <c r="S658" s="71"/>
      <c r="T658" s="71"/>
      <c r="U658" s="71"/>
      <c r="V658" s="71"/>
      <c r="W658" s="71"/>
      <c r="X658" s="71"/>
      <c r="Y658" s="71"/>
      <c r="Z658" s="71"/>
      <c r="AA658" s="71"/>
      <c r="AB658" s="71"/>
      <c r="AC658" s="71"/>
      <c r="AD658" s="71"/>
      <c r="AE658" s="71"/>
      <c r="AF658" s="71"/>
      <c r="AG658" s="72"/>
    </row>
    <row r="659" spans="1:33" x14ac:dyDescent="0.2">
      <c r="A659" s="159" t="s">
        <v>743</v>
      </c>
      <c r="B659" s="160">
        <v>7</v>
      </c>
      <c r="C659" s="155" t="s">
        <v>142</v>
      </c>
      <c r="D659" s="75"/>
      <c r="E659" s="75" t="s">
        <v>142</v>
      </c>
      <c r="F659" s="75" t="s">
        <v>143</v>
      </c>
      <c r="G659" s="71"/>
      <c r="H659" s="71"/>
      <c r="I659" s="71"/>
      <c r="J659" s="71"/>
      <c r="K659" s="71"/>
      <c r="L659" s="71"/>
      <c r="M659" s="71"/>
      <c r="N659" s="71"/>
      <c r="O659" s="71"/>
      <c r="P659" s="71"/>
      <c r="Q659" s="71"/>
      <c r="R659" s="71"/>
      <c r="S659" s="71"/>
      <c r="T659" s="71"/>
      <c r="U659" s="71"/>
      <c r="V659" s="71"/>
      <c r="W659" s="71"/>
      <c r="X659" s="71"/>
      <c r="Y659" s="71"/>
      <c r="Z659" s="71"/>
      <c r="AA659" s="71"/>
      <c r="AB659" s="71"/>
      <c r="AC659" s="71"/>
      <c r="AD659" s="71"/>
      <c r="AE659" s="71"/>
      <c r="AF659" s="71"/>
      <c r="AG659" s="72"/>
    </row>
    <row r="660" spans="1:33" x14ac:dyDescent="0.2">
      <c r="A660" s="159" t="s">
        <v>744</v>
      </c>
      <c r="B660" s="160">
        <v>3</v>
      </c>
      <c r="C660" s="155"/>
      <c r="D660" s="75"/>
      <c r="E660" s="75"/>
      <c r="F660" s="75" t="s">
        <v>137</v>
      </c>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71"/>
      <c r="AF660" s="71"/>
      <c r="AG660" s="72"/>
    </row>
    <row r="661" spans="1:33" x14ac:dyDescent="0.2">
      <c r="A661" s="159" t="s">
        <v>745</v>
      </c>
      <c r="B661" s="160">
        <v>8</v>
      </c>
      <c r="C661" s="155"/>
      <c r="D661" s="75"/>
      <c r="E661" s="75"/>
      <c r="F661" s="75" t="s">
        <v>137</v>
      </c>
      <c r="G661" s="71"/>
      <c r="H661" s="71"/>
      <c r="I661" s="71"/>
      <c r="J661" s="71"/>
      <c r="K661" s="71"/>
      <c r="L661" s="71"/>
      <c r="M661" s="71"/>
      <c r="N661" s="71"/>
      <c r="O661" s="71"/>
      <c r="P661" s="71"/>
      <c r="Q661" s="71"/>
      <c r="R661" s="71"/>
      <c r="S661" s="71"/>
      <c r="T661" s="71"/>
      <c r="U661" s="71"/>
      <c r="V661" s="71"/>
      <c r="W661" s="71"/>
      <c r="X661" s="71"/>
      <c r="Y661" s="71"/>
      <c r="Z661" s="71"/>
      <c r="AA661" s="71"/>
      <c r="AB661" s="71"/>
      <c r="AC661" s="71"/>
      <c r="AD661" s="71"/>
      <c r="AE661" s="71"/>
      <c r="AF661" s="71"/>
      <c r="AG661" s="72"/>
    </row>
    <row r="662" spans="1:33" x14ac:dyDescent="0.2">
      <c r="A662" s="159" t="s">
        <v>746</v>
      </c>
      <c r="B662" s="160">
        <v>7</v>
      </c>
      <c r="C662" s="155"/>
      <c r="D662" s="75"/>
      <c r="E662" s="75"/>
      <c r="F662" s="75" t="s">
        <v>137</v>
      </c>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c r="AE662" s="71"/>
      <c r="AF662" s="71"/>
      <c r="AG662" s="72"/>
    </row>
    <row r="663" spans="1:33" x14ac:dyDescent="0.2">
      <c r="A663" s="159" t="s">
        <v>747</v>
      </c>
      <c r="B663" s="160">
        <v>5</v>
      </c>
      <c r="C663" s="155"/>
      <c r="D663" s="75"/>
      <c r="E663" s="75"/>
      <c r="F663" s="75" t="s">
        <v>137</v>
      </c>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c r="AE663" s="71"/>
      <c r="AF663" s="71"/>
      <c r="AG663" s="72"/>
    </row>
    <row r="664" spans="1:33" x14ac:dyDescent="0.2">
      <c r="A664" s="159" t="s">
        <v>748</v>
      </c>
      <c r="B664" s="160">
        <v>5</v>
      </c>
      <c r="C664" s="155"/>
      <c r="D664" s="75"/>
      <c r="E664" s="75"/>
      <c r="F664" s="75" t="s">
        <v>137</v>
      </c>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71"/>
      <c r="AF664" s="71"/>
      <c r="AG664" s="72"/>
    </row>
    <row r="665" spans="1:33" x14ac:dyDescent="0.2">
      <c r="A665" s="159" t="s">
        <v>749</v>
      </c>
      <c r="B665" s="160">
        <v>9</v>
      </c>
      <c r="C665" s="155"/>
      <c r="D665" s="75"/>
      <c r="E665" s="75"/>
      <c r="F665" s="75" t="s">
        <v>137</v>
      </c>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2"/>
    </row>
    <row r="666" spans="1:33" x14ac:dyDescent="0.2">
      <c r="A666" s="159" t="s">
        <v>750</v>
      </c>
      <c r="B666" s="160">
        <v>7</v>
      </c>
      <c r="C666" s="155" t="s">
        <v>142</v>
      </c>
      <c r="D666" s="75"/>
      <c r="E666" s="75" t="s">
        <v>142</v>
      </c>
      <c r="F666" s="75" t="s">
        <v>143</v>
      </c>
      <c r="G666" s="71"/>
      <c r="H666" s="71"/>
      <c r="I666" s="71"/>
      <c r="J666" s="71"/>
      <c r="K666" s="71"/>
      <c r="L666" s="71"/>
      <c r="M666" s="71"/>
      <c r="N666" s="71"/>
      <c r="O666" s="71"/>
      <c r="P666" s="71"/>
      <c r="Q666" s="71"/>
      <c r="R666" s="71"/>
      <c r="S666" s="71"/>
      <c r="T666" s="71"/>
      <c r="U666" s="71"/>
      <c r="V666" s="71"/>
      <c r="W666" s="71"/>
      <c r="X666" s="71"/>
      <c r="Y666" s="71"/>
      <c r="Z666" s="71"/>
      <c r="AA666" s="71"/>
      <c r="AB666" s="71"/>
      <c r="AC666" s="71"/>
      <c r="AD666" s="71"/>
      <c r="AE666" s="71"/>
      <c r="AF666" s="71"/>
      <c r="AG666" s="72"/>
    </row>
    <row r="667" spans="1:33" x14ac:dyDescent="0.2">
      <c r="A667" s="159" t="s">
        <v>751</v>
      </c>
      <c r="B667" s="160">
        <v>8</v>
      </c>
      <c r="C667" s="155" t="s">
        <v>142</v>
      </c>
      <c r="D667" s="75" t="s">
        <v>142</v>
      </c>
      <c r="E667" s="75"/>
      <c r="F667" s="75" t="s">
        <v>155</v>
      </c>
      <c r="G667" s="71"/>
      <c r="H667" s="71"/>
      <c r="I667" s="71"/>
      <c r="J667" s="71"/>
      <c r="K667" s="71"/>
      <c r="L667" s="71"/>
      <c r="M667" s="71"/>
      <c r="N667" s="71"/>
      <c r="O667" s="71"/>
      <c r="P667" s="71"/>
      <c r="Q667" s="71"/>
      <c r="R667" s="71"/>
      <c r="S667" s="71"/>
      <c r="T667" s="71"/>
      <c r="U667" s="71"/>
      <c r="V667" s="71"/>
      <c r="W667" s="71"/>
      <c r="X667" s="71"/>
      <c r="Y667" s="71"/>
      <c r="Z667" s="71"/>
      <c r="AA667" s="71"/>
      <c r="AB667" s="71"/>
      <c r="AC667" s="71"/>
      <c r="AD667" s="71"/>
      <c r="AE667" s="71"/>
      <c r="AF667" s="71"/>
      <c r="AG667" s="72"/>
    </row>
    <row r="668" spans="1:33" x14ac:dyDescent="0.2">
      <c r="A668" s="159" t="s">
        <v>752</v>
      </c>
      <c r="B668" s="160">
        <v>4</v>
      </c>
      <c r="C668" s="155"/>
      <c r="D668" s="75"/>
      <c r="E668" s="75"/>
      <c r="F668" s="75" t="s">
        <v>137</v>
      </c>
      <c r="G668" s="71"/>
      <c r="H668" s="71"/>
      <c r="I668" s="71"/>
      <c r="J668" s="71"/>
      <c r="K668" s="71"/>
      <c r="L668" s="71"/>
      <c r="M668" s="71"/>
      <c r="N668" s="71"/>
      <c r="O668" s="71"/>
      <c r="P668" s="71"/>
      <c r="Q668" s="71"/>
      <c r="R668" s="71"/>
      <c r="S668" s="71"/>
      <c r="T668" s="71"/>
      <c r="U668" s="71"/>
      <c r="V668" s="71"/>
      <c r="W668" s="71"/>
      <c r="X668" s="71"/>
      <c r="Y668" s="71"/>
      <c r="Z668" s="71"/>
      <c r="AA668" s="71"/>
      <c r="AB668" s="71"/>
      <c r="AC668" s="71"/>
      <c r="AD668" s="71"/>
      <c r="AE668" s="71"/>
      <c r="AF668" s="71"/>
      <c r="AG668" s="72"/>
    </row>
    <row r="669" spans="1:33" x14ac:dyDescent="0.2">
      <c r="A669" s="159" t="s">
        <v>753</v>
      </c>
      <c r="B669" s="160">
        <v>2</v>
      </c>
      <c r="C669" s="155" t="s">
        <v>142</v>
      </c>
      <c r="D669" s="75" t="s">
        <v>142</v>
      </c>
      <c r="E669" s="75"/>
      <c r="F669" s="75" t="s">
        <v>137</v>
      </c>
      <c r="G669" s="71"/>
      <c r="H669" s="71"/>
      <c r="I669" s="71"/>
      <c r="J669" s="71"/>
      <c r="K669" s="71"/>
      <c r="L669" s="71"/>
      <c r="M669" s="71"/>
      <c r="N669" s="71"/>
      <c r="O669" s="71"/>
      <c r="P669" s="71"/>
      <c r="Q669" s="71"/>
      <c r="R669" s="71"/>
      <c r="S669" s="71"/>
      <c r="T669" s="71"/>
      <c r="U669" s="71"/>
      <c r="V669" s="71"/>
      <c r="W669" s="71"/>
      <c r="X669" s="71"/>
      <c r="Y669" s="71"/>
      <c r="Z669" s="71"/>
      <c r="AA669" s="71"/>
      <c r="AB669" s="71"/>
      <c r="AC669" s="71"/>
      <c r="AD669" s="71"/>
      <c r="AE669" s="71"/>
      <c r="AF669" s="71"/>
      <c r="AG669" s="72"/>
    </row>
    <row r="670" spans="1:33" x14ac:dyDescent="0.2">
      <c r="A670" s="159" t="s">
        <v>754</v>
      </c>
      <c r="B670" s="160">
        <v>8</v>
      </c>
      <c r="C670" s="155"/>
      <c r="D670" s="75"/>
      <c r="E670" s="75"/>
      <c r="F670" s="75" t="s">
        <v>137</v>
      </c>
      <c r="G670" s="71"/>
      <c r="H670" s="71"/>
      <c r="I670" s="71"/>
      <c r="J670" s="71"/>
      <c r="K670" s="71"/>
      <c r="L670" s="71"/>
      <c r="M670" s="71"/>
      <c r="N670" s="71"/>
      <c r="O670" s="71"/>
      <c r="P670" s="71"/>
      <c r="Q670" s="71"/>
      <c r="R670" s="71"/>
      <c r="S670" s="71"/>
      <c r="T670" s="71"/>
      <c r="U670" s="71"/>
      <c r="V670" s="71"/>
      <c r="W670" s="71"/>
      <c r="X670" s="71"/>
      <c r="Y670" s="71"/>
      <c r="Z670" s="71"/>
      <c r="AA670" s="71"/>
      <c r="AB670" s="71"/>
      <c r="AC670" s="71"/>
      <c r="AD670" s="71"/>
      <c r="AE670" s="71"/>
      <c r="AF670" s="71"/>
      <c r="AG670" s="72"/>
    </row>
    <row r="671" spans="1:33" x14ac:dyDescent="0.2">
      <c r="A671" s="159" t="s">
        <v>755</v>
      </c>
      <c r="B671" s="160">
        <v>9</v>
      </c>
      <c r="C671" s="155"/>
      <c r="D671" s="75"/>
      <c r="E671" s="75"/>
      <c r="F671" s="75" t="s">
        <v>137</v>
      </c>
      <c r="G671" s="71"/>
      <c r="H671" s="71"/>
      <c r="I671" s="71"/>
      <c r="J671" s="71"/>
      <c r="K671" s="71"/>
      <c r="L671" s="71"/>
      <c r="M671" s="71"/>
      <c r="N671" s="71"/>
      <c r="O671" s="71"/>
      <c r="P671" s="71"/>
      <c r="Q671" s="71"/>
      <c r="R671" s="71"/>
      <c r="S671" s="71"/>
      <c r="T671" s="71"/>
      <c r="U671" s="71"/>
      <c r="V671" s="71"/>
      <c r="W671" s="71"/>
      <c r="X671" s="71"/>
      <c r="Y671" s="71"/>
      <c r="Z671" s="71"/>
      <c r="AA671" s="71"/>
      <c r="AB671" s="71"/>
      <c r="AC671" s="71"/>
      <c r="AD671" s="71"/>
      <c r="AE671" s="71"/>
      <c r="AF671" s="71"/>
      <c r="AG671" s="72"/>
    </row>
    <row r="672" spans="1:33" x14ac:dyDescent="0.2">
      <c r="A672" s="159" t="s">
        <v>756</v>
      </c>
      <c r="B672" s="160">
        <v>7</v>
      </c>
      <c r="C672" s="155"/>
      <c r="D672" s="75"/>
      <c r="E672" s="75"/>
      <c r="F672" s="75" t="s">
        <v>137</v>
      </c>
      <c r="G672" s="71"/>
      <c r="H672" s="71"/>
      <c r="I672" s="71"/>
      <c r="J672" s="71"/>
      <c r="K672" s="71"/>
      <c r="L672" s="71"/>
      <c r="M672" s="71"/>
      <c r="N672" s="71"/>
      <c r="O672" s="71"/>
      <c r="P672" s="71"/>
      <c r="Q672" s="71"/>
      <c r="R672" s="71"/>
      <c r="S672" s="71"/>
      <c r="T672" s="71"/>
      <c r="U672" s="71"/>
      <c r="V672" s="71"/>
      <c r="W672" s="71"/>
      <c r="X672" s="71"/>
      <c r="Y672" s="71"/>
      <c r="Z672" s="71"/>
      <c r="AA672" s="71"/>
      <c r="AB672" s="71"/>
      <c r="AC672" s="71"/>
      <c r="AD672" s="71"/>
      <c r="AE672" s="71"/>
      <c r="AF672" s="71"/>
      <c r="AG672" s="72"/>
    </row>
    <row r="673" spans="1:33" x14ac:dyDescent="0.2">
      <c r="A673" s="159" t="s">
        <v>757</v>
      </c>
      <c r="B673" s="160">
        <v>8</v>
      </c>
      <c r="C673" s="155"/>
      <c r="D673" s="75"/>
      <c r="E673" s="75"/>
      <c r="F673" s="75" t="s">
        <v>137</v>
      </c>
      <c r="G673" s="71"/>
      <c r="H673" s="71"/>
      <c r="I673" s="71"/>
      <c r="J673" s="71"/>
      <c r="K673" s="71"/>
      <c r="L673" s="71"/>
      <c r="M673" s="71"/>
      <c r="N673" s="71"/>
      <c r="O673" s="71"/>
      <c r="P673" s="71"/>
      <c r="Q673" s="71"/>
      <c r="R673" s="71"/>
      <c r="S673" s="71"/>
      <c r="T673" s="71"/>
      <c r="U673" s="71"/>
      <c r="V673" s="71"/>
      <c r="W673" s="71"/>
      <c r="X673" s="71"/>
      <c r="Y673" s="71"/>
      <c r="Z673" s="71"/>
      <c r="AA673" s="71"/>
      <c r="AB673" s="71"/>
      <c r="AC673" s="71"/>
      <c r="AD673" s="71"/>
      <c r="AE673" s="71"/>
      <c r="AF673" s="71"/>
      <c r="AG673" s="72"/>
    </row>
    <row r="674" spans="1:33" x14ac:dyDescent="0.2">
      <c r="A674" s="159" t="s">
        <v>758</v>
      </c>
      <c r="B674" s="160">
        <v>5</v>
      </c>
      <c r="C674" s="155"/>
      <c r="D674" s="75"/>
      <c r="E674" s="75"/>
      <c r="F674" s="75" t="s">
        <v>137</v>
      </c>
      <c r="G674" s="71"/>
      <c r="H674" s="71"/>
      <c r="I674" s="71"/>
      <c r="J674" s="71"/>
      <c r="K674" s="71"/>
      <c r="L674" s="71"/>
      <c r="M674" s="71"/>
      <c r="N674" s="71"/>
      <c r="O674" s="71"/>
      <c r="P674" s="71"/>
      <c r="Q674" s="71"/>
      <c r="R674" s="71"/>
      <c r="S674" s="71"/>
      <c r="T674" s="71"/>
      <c r="U674" s="71"/>
      <c r="V674" s="71"/>
      <c r="W674" s="71"/>
      <c r="X674" s="71"/>
      <c r="Y674" s="71"/>
      <c r="Z674" s="71"/>
      <c r="AA674" s="71"/>
      <c r="AB674" s="71"/>
      <c r="AC674" s="71"/>
      <c r="AD674" s="71"/>
      <c r="AE674" s="71"/>
      <c r="AF674" s="71"/>
      <c r="AG674" s="72"/>
    </row>
    <row r="675" spans="1:33" x14ac:dyDescent="0.2">
      <c r="A675" s="159" t="s">
        <v>759</v>
      </c>
      <c r="B675" s="160">
        <v>9</v>
      </c>
      <c r="C675" s="155"/>
      <c r="D675" s="75"/>
      <c r="E675" s="75"/>
      <c r="F675" s="75" t="s">
        <v>137</v>
      </c>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c r="AE675" s="71"/>
      <c r="AF675" s="71"/>
      <c r="AG675" s="72"/>
    </row>
    <row r="676" spans="1:33" x14ac:dyDescent="0.2">
      <c r="A676" s="159" t="s">
        <v>760</v>
      </c>
      <c r="B676" s="160">
        <v>7</v>
      </c>
      <c r="C676" s="155"/>
      <c r="D676" s="75"/>
      <c r="E676" s="75"/>
      <c r="F676" s="75" t="s">
        <v>137</v>
      </c>
      <c r="G676" s="71"/>
      <c r="H676" s="71"/>
      <c r="I676" s="71"/>
      <c r="J676" s="71"/>
      <c r="K676" s="71"/>
      <c r="L676" s="71"/>
      <c r="M676" s="71"/>
      <c r="N676" s="71"/>
      <c r="O676" s="71"/>
      <c r="P676" s="71"/>
      <c r="Q676" s="71"/>
      <c r="R676" s="71"/>
      <c r="S676" s="71"/>
      <c r="T676" s="71"/>
      <c r="U676" s="71"/>
      <c r="V676" s="71"/>
      <c r="W676" s="71"/>
      <c r="X676" s="71"/>
      <c r="Y676" s="71"/>
      <c r="Z676" s="71"/>
      <c r="AA676" s="71"/>
      <c r="AB676" s="71"/>
      <c r="AC676" s="71"/>
      <c r="AD676" s="71"/>
      <c r="AE676" s="71"/>
      <c r="AF676" s="71"/>
      <c r="AG676" s="72"/>
    </row>
    <row r="677" spans="1:33" x14ac:dyDescent="0.2">
      <c r="A677" s="159" t="s">
        <v>761</v>
      </c>
      <c r="B677" s="160">
        <v>8</v>
      </c>
      <c r="C677" s="155"/>
      <c r="D677" s="75"/>
      <c r="E677" s="75"/>
      <c r="F677" s="75" t="s">
        <v>137</v>
      </c>
      <c r="G677" s="71"/>
      <c r="H677" s="71"/>
      <c r="I677" s="71"/>
      <c r="J677" s="71"/>
      <c r="K677" s="71"/>
      <c r="L677" s="71"/>
      <c r="M677" s="71"/>
      <c r="N677" s="71"/>
      <c r="O677" s="71"/>
      <c r="P677" s="71"/>
      <c r="Q677" s="71"/>
      <c r="R677" s="71"/>
      <c r="S677" s="71"/>
      <c r="T677" s="71"/>
      <c r="U677" s="71"/>
      <c r="V677" s="71"/>
      <c r="W677" s="71"/>
      <c r="X677" s="71"/>
      <c r="Y677" s="71"/>
      <c r="Z677" s="71"/>
      <c r="AA677" s="71"/>
      <c r="AB677" s="71"/>
      <c r="AC677" s="71"/>
      <c r="AD677" s="71"/>
      <c r="AE677" s="71"/>
      <c r="AF677" s="71"/>
      <c r="AG677" s="72"/>
    </row>
    <row r="678" spans="1:33" x14ac:dyDescent="0.2">
      <c r="A678" s="159" t="s">
        <v>762</v>
      </c>
      <c r="B678" s="160">
        <v>9</v>
      </c>
      <c r="C678" s="155"/>
      <c r="D678" s="75"/>
      <c r="E678" s="75"/>
      <c r="F678" s="75" t="s">
        <v>137</v>
      </c>
      <c r="G678" s="71"/>
      <c r="H678" s="71"/>
      <c r="I678" s="71"/>
      <c r="J678" s="71"/>
      <c r="K678" s="71"/>
      <c r="L678" s="71"/>
      <c r="M678" s="71"/>
      <c r="N678" s="71"/>
      <c r="O678" s="71"/>
      <c r="P678" s="71"/>
      <c r="Q678" s="71"/>
      <c r="R678" s="71"/>
      <c r="S678" s="71"/>
      <c r="T678" s="71"/>
      <c r="U678" s="71"/>
      <c r="V678" s="71"/>
      <c r="W678" s="71"/>
      <c r="X678" s="71"/>
      <c r="Y678" s="71"/>
      <c r="Z678" s="71"/>
      <c r="AA678" s="71"/>
      <c r="AB678" s="71"/>
      <c r="AC678" s="71"/>
      <c r="AD678" s="71"/>
      <c r="AE678" s="71"/>
      <c r="AF678" s="71"/>
      <c r="AG678" s="72"/>
    </row>
    <row r="679" spans="1:33" x14ac:dyDescent="0.2">
      <c r="A679" s="159" t="s">
        <v>763</v>
      </c>
      <c r="B679" s="160">
        <v>5</v>
      </c>
      <c r="C679" s="155"/>
      <c r="D679" s="75"/>
      <c r="E679" s="75"/>
      <c r="F679" s="75" t="s">
        <v>137</v>
      </c>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71"/>
      <c r="AF679" s="71"/>
      <c r="AG679" s="72"/>
    </row>
    <row r="680" spans="1:33" x14ac:dyDescent="0.2">
      <c r="A680" s="159" t="s">
        <v>764</v>
      </c>
      <c r="B680" s="160">
        <v>8</v>
      </c>
      <c r="C680" s="155"/>
      <c r="D680" s="75"/>
      <c r="E680" s="75"/>
      <c r="F680" s="75" t="s">
        <v>137</v>
      </c>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c r="AF680" s="71"/>
      <c r="AG680" s="72"/>
    </row>
    <row r="681" spans="1:33" x14ac:dyDescent="0.2">
      <c r="A681" s="159" t="s">
        <v>765</v>
      </c>
      <c r="B681" s="160">
        <v>6</v>
      </c>
      <c r="C681" s="155" t="s">
        <v>142</v>
      </c>
      <c r="D681" s="75"/>
      <c r="E681" s="75" t="s">
        <v>142</v>
      </c>
      <c r="F681" s="75" t="s">
        <v>143</v>
      </c>
      <c r="G681" s="71"/>
      <c r="H681" s="71"/>
      <c r="I681" s="71"/>
      <c r="J681" s="71"/>
      <c r="K681" s="71"/>
      <c r="L681" s="71"/>
      <c r="M681" s="71"/>
      <c r="N681" s="71"/>
      <c r="O681" s="71"/>
      <c r="P681" s="71"/>
      <c r="Q681" s="71"/>
      <c r="R681" s="71"/>
      <c r="S681" s="71"/>
      <c r="T681" s="71"/>
      <c r="U681" s="71"/>
      <c r="V681" s="71"/>
      <c r="W681" s="71"/>
      <c r="X681" s="71"/>
      <c r="Y681" s="71"/>
      <c r="Z681" s="71"/>
      <c r="AA681" s="71"/>
      <c r="AB681" s="71"/>
      <c r="AC681" s="71"/>
      <c r="AD681" s="71"/>
      <c r="AE681" s="71"/>
      <c r="AF681" s="71"/>
      <c r="AG681" s="72"/>
    </row>
    <row r="682" spans="1:33" x14ac:dyDescent="0.2">
      <c r="A682" s="159" t="s">
        <v>766</v>
      </c>
      <c r="B682" s="160">
        <v>2</v>
      </c>
      <c r="C682" s="155"/>
      <c r="D682" s="75"/>
      <c r="E682" s="75"/>
      <c r="F682" s="75" t="s">
        <v>137</v>
      </c>
      <c r="G682" s="71"/>
      <c r="H682" s="71"/>
      <c r="I682" s="71"/>
      <c r="J682" s="71"/>
      <c r="K682" s="71"/>
      <c r="L682" s="71"/>
      <c r="M682" s="71"/>
      <c r="N682" s="71"/>
      <c r="O682" s="71"/>
      <c r="P682" s="71"/>
      <c r="Q682" s="71"/>
      <c r="R682" s="71"/>
      <c r="S682" s="71"/>
      <c r="T682" s="71"/>
      <c r="U682" s="71"/>
      <c r="V682" s="71"/>
      <c r="W682" s="71"/>
      <c r="X682" s="71"/>
      <c r="Y682" s="71"/>
      <c r="Z682" s="71"/>
      <c r="AA682" s="71"/>
      <c r="AB682" s="71"/>
      <c r="AC682" s="71"/>
      <c r="AD682" s="71"/>
      <c r="AE682" s="71"/>
      <c r="AF682" s="71"/>
      <c r="AG682" s="72"/>
    </row>
    <row r="683" spans="1:33" x14ac:dyDescent="0.2">
      <c r="A683" s="159" t="s">
        <v>767</v>
      </c>
      <c r="B683" s="160">
        <v>7</v>
      </c>
      <c r="C683" s="155" t="s">
        <v>142</v>
      </c>
      <c r="D683" s="75"/>
      <c r="E683" s="75"/>
      <c r="F683" s="75" t="s">
        <v>149</v>
      </c>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c r="AE683" s="71"/>
      <c r="AF683" s="71"/>
      <c r="AG683" s="72"/>
    </row>
    <row r="684" spans="1:33" x14ac:dyDescent="0.2">
      <c r="A684" s="159" t="s">
        <v>768</v>
      </c>
      <c r="B684" s="160">
        <v>7</v>
      </c>
      <c r="C684" s="155" t="s">
        <v>142</v>
      </c>
      <c r="D684" s="75"/>
      <c r="E684" s="75"/>
      <c r="F684" s="75" t="s">
        <v>149</v>
      </c>
      <c r="G684" s="71"/>
      <c r="H684" s="71"/>
      <c r="I684" s="71"/>
      <c r="J684" s="71"/>
      <c r="K684" s="71"/>
      <c r="L684" s="71"/>
      <c r="M684" s="71"/>
      <c r="N684" s="71"/>
      <c r="O684" s="71"/>
      <c r="P684" s="71"/>
      <c r="Q684" s="71"/>
      <c r="R684" s="71"/>
      <c r="S684" s="71"/>
      <c r="T684" s="71"/>
      <c r="U684" s="71"/>
      <c r="V684" s="71"/>
      <c r="W684" s="71"/>
      <c r="X684" s="71"/>
      <c r="Y684" s="71"/>
      <c r="Z684" s="71"/>
      <c r="AA684" s="71"/>
      <c r="AB684" s="71"/>
      <c r="AC684" s="71"/>
      <c r="AD684" s="71"/>
      <c r="AE684" s="71"/>
      <c r="AF684" s="71"/>
      <c r="AG684" s="72"/>
    </row>
    <row r="685" spans="1:33" x14ac:dyDescent="0.2">
      <c r="A685" s="159" t="s">
        <v>769</v>
      </c>
      <c r="B685" s="160">
        <v>6</v>
      </c>
      <c r="C685" s="155" t="s">
        <v>142</v>
      </c>
      <c r="D685" s="75"/>
      <c r="E685" s="75"/>
      <c r="F685" s="75" t="s">
        <v>149</v>
      </c>
      <c r="G685" s="71"/>
      <c r="H685" s="71"/>
      <c r="I685" s="71"/>
      <c r="J685" s="71"/>
      <c r="K685" s="71"/>
      <c r="L685" s="71"/>
      <c r="M685" s="71"/>
      <c r="N685" s="71"/>
      <c r="O685" s="71"/>
      <c r="P685" s="71"/>
      <c r="Q685" s="71"/>
      <c r="R685" s="71"/>
      <c r="S685" s="71"/>
      <c r="T685" s="71"/>
      <c r="U685" s="71"/>
      <c r="V685" s="71"/>
      <c r="W685" s="71"/>
      <c r="X685" s="71"/>
      <c r="Y685" s="71"/>
      <c r="Z685" s="71"/>
      <c r="AA685" s="71"/>
      <c r="AB685" s="71"/>
      <c r="AC685" s="71"/>
      <c r="AD685" s="71"/>
      <c r="AE685" s="71"/>
      <c r="AF685" s="71"/>
      <c r="AG685" s="72"/>
    </row>
    <row r="686" spans="1:33" x14ac:dyDescent="0.2">
      <c r="A686" s="159" t="s">
        <v>770</v>
      </c>
      <c r="B686" s="160">
        <v>2</v>
      </c>
      <c r="C686" s="155"/>
      <c r="D686" s="75"/>
      <c r="E686" s="75"/>
      <c r="F686" s="75" t="s">
        <v>137</v>
      </c>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c r="AE686" s="71"/>
      <c r="AF686" s="71"/>
      <c r="AG686" s="72"/>
    </row>
    <row r="687" spans="1:33" x14ac:dyDescent="0.2">
      <c r="A687" s="159" t="s">
        <v>771</v>
      </c>
      <c r="B687" s="160">
        <v>3</v>
      </c>
      <c r="C687" s="155"/>
      <c r="D687" s="75"/>
      <c r="E687" s="75"/>
      <c r="F687" s="75" t="s">
        <v>137</v>
      </c>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c r="AE687" s="71"/>
      <c r="AF687" s="71"/>
      <c r="AG687" s="72"/>
    </row>
    <row r="688" spans="1:33" x14ac:dyDescent="0.2">
      <c r="A688" s="159" t="s">
        <v>772</v>
      </c>
      <c r="B688" s="160">
        <v>7</v>
      </c>
      <c r="C688" s="155"/>
      <c r="D688" s="75"/>
      <c r="E688" s="75"/>
      <c r="F688" s="75" t="s">
        <v>137</v>
      </c>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c r="AF688" s="71"/>
      <c r="AG688" s="72"/>
    </row>
    <row r="689" spans="1:33" x14ac:dyDescent="0.2">
      <c r="A689" s="159" t="s">
        <v>773</v>
      </c>
      <c r="B689" s="160">
        <v>8</v>
      </c>
      <c r="C689" s="155"/>
      <c r="D689" s="75"/>
      <c r="E689" s="75"/>
      <c r="F689" s="75" t="s">
        <v>137</v>
      </c>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c r="AE689" s="71"/>
      <c r="AF689" s="71"/>
      <c r="AG689" s="72"/>
    </row>
    <row r="690" spans="1:33" x14ac:dyDescent="0.2">
      <c r="A690" s="159" t="s">
        <v>774</v>
      </c>
      <c r="B690" s="160">
        <v>3</v>
      </c>
      <c r="C690" s="155"/>
      <c r="D690" s="75" t="s">
        <v>142</v>
      </c>
      <c r="E690" s="75"/>
      <c r="F690" s="75" t="s">
        <v>155</v>
      </c>
      <c r="G690" s="71"/>
      <c r="H690" s="71"/>
      <c r="I690" s="71"/>
      <c r="J690" s="71"/>
      <c r="K690" s="71"/>
      <c r="L690" s="71"/>
      <c r="M690" s="71"/>
      <c r="N690" s="71"/>
      <c r="O690" s="71"/>
      <c r="P690" s="71"/>
      <c r="Q690" s="71"/>
      <c r="R690" s="71"/>
      <c r="S690" s="71"/>
      <c r="T690" s="71"/>
      <c r="U690" s="71"/>
      <c r="V690" s="71"/>
      <c r="W690" s="71"/>
      <c r="X690" s="71"/>
      <c r="Y690" s="71"/>
      <c r="Z690" s="71"/>
      <c r="AA690" s="71"/>
      <c r="AB690" s="71"/>
      <c r="AC690" s="71"/>
      <c r="AD690" s="71"/>
      <c r="AE690" s="71"/>
      <c r="AF690" s="71"/>
      <c r="AG690" s="72"/>
    </row>
    <row r="691" spans="1:33" x14ac:dyDescent="0.2">
      <c r="A691" s="159" t="s">
        <v>775</v>
      </c>
      <c r="B691" s="160">
        <v>7</v>
      </c>
      <c r="C691" s="155"/>
      <c r="D691" s="75"/>
      <c r="E691" s="75"/>
      <c r="F691" s="75" t="s">
        <v>137</v>
      </c>
      <c r="G691" s="71"/>
      <c r="H691" s="71"/>
      <c r="I691" s="71"/>
      <c r="J691" s="71"/>
      <c r="K691" s="71"/>
      <c r="L691" s="71"/>
      <c r="M691" s="71"/>
      <c r="N691" s="71"/>
      <c r="O691" s="71"/>
      <c r="P691" s="71"/>
      <c r="Q691" s="71"/>
      <c r="R691" s="71"/>
      <c r="S691" s="71"/>
      <c r="T691" s="71"/>
      <c r="U691" s="71"/>
      <c r="V691" s="71"/>
      <c r="W691" s="71"/>
      <c r="X691" s="71"/>
      <c r="Y691" s="71"/>
      <c r="Z691" s="71"/>
      <c r="AA691" s="71"/>
      <c r="AB691" s="71"/>
      <c r="AC691" s="71"/>
      <c r="AD691" s="71"/>
      <c r="AE691" s="71"/>
      <c r="AF691" s="71"/>
      <c r="AG691" s="72"/>
    </row>
    <row r="692" spans="1:33" x14ac:dyDescent="0.2">
      <c r="A692" s="159" t="s">
        <v>776</v>
      </c>
      <c r="B692" s="160">
        <v>7</v>
      </c>
      <c r="C692" s="155"/>
      <c r="D692" s="75"/>
      <c r="E692" s="75"/>
      <c r="F692" s="75" t="s">
        <v>137</v>
      </c>
      <c r="G692" s="71"/>
      <c r="H692" s="71"/>
      <c r="I692" s="71"/>
      <c r="J692" s="71"/>
      <c r="K692" s="71"/>
      <c r="L692" s="71"/>
      <c r="M692" s="71"/>
      <c r="N692" s="71"/>
      <c r="O692" s="71"/>
      <c r="P692" s="71"/>
      <c r="Q692" s="71"/>
      <c r="R692" s="71"/>
      <c r="S692" s="71"/>
      <c r="T692" s="71"/>
      <c r="U692" s="71"/>
      <c r="V692" s="71"/>
      <c r="W692" s="71"/>
      <c r="X692" s="71"/>
      <c r="Y692" s="71"/>
      <c r="Z692" s="71"/>
      <c r="AA692" s="71"/>
      <c r="AB692" s="71"/>
      <c r="AC692" s="71"/>
      <c r="AD692" s="71"/>
      <c r="AE692" s="71"/>
      <c r="AF692" s="71"/>
      <c r="AG692" s="72"/>
    </row>
    <row r="693" spans="1:33" x14ac:dyDescent="0.2">
      <c r="A693" s="159" t="s">
        <v>777</v>
      </c>
      <c r="B693" s="160">
        <v>4</v>
      </c>
      <c r="C693" s="155" t="s">
        <v>142</v>
      </c>
      <c r="D693" s="75"/>
      <c r="E693" s="75"/>
      <c r="F693" s="75" t="s">
        <v>149</v>
      </c>
      <c r="G693" s="71"/>
      <c r="H693" s="71"/>
      <c r="I693" s="71"/>
      <c r="J693" s="71"/>
      <c r="K693" s="71"/>
      <c r="L693" s="71"/>
      <c r="M693" s="71"/>
      <c r="N693" s="71"/>
      <c r="O693" s="71"/>
      <c r="P693" s="71"/>
      <c r="Q693" s="71"/>
      <c r="R693" s="71"/>
      <c r="S693" s="71"/>
      <c r="T693" s="71"/>
      <c r="U693" s="71"/>
      <c r="V693" s="71"/>
      <c r="W693" s="71"/>
      <c r="X693" s="71"/>
      <c r="Y693" s="71"/>
      <c r="Z693" s="71"/>
      <c r="AA693" s="71"/>
      <c r="AB693" s="71"/>
      <c r="AC693" s="71"/>
      <c r="AD693" s="71"/>
      <c r="AE693" s="71"/>
      <c r="AF693" s="71"/>
      <c r="AG693" s="72"/>
    </row>
    <row r="694" spans="1:33" x14ac:dyDescent="0.2">
      <c r="A694" s="159" t="s">
        <v>778</v>
      </c>
      <c r="B694" s="160">
        <v>6</v>
      </c>
      <c r="C694" s="155"/>
      <c r="D694" s="75"/>
      <c r="E694" s="75"/>
      <c r="F694" s="75" t="s">
        <v>137</v>
      </c>
      <c r="G694" s="71"/>
      <c r="H694" s="71"/>
      <c r="I694" s="71"/>
      <c r="J694" s="71"/>
      <c r="K694" s="71"/>
      <c r="L694" s="71"/>
      <c r="M694" s="71"/>
      <c r="N694" s="71"/>
      <c r="O694" s="71"/>
      <c r="P694" s="71"/>
      <c r="Q694" s="71"/>
      <c r="R694" s="71"/>
      <c r="S694" s="71"/>
      <c r="T694" s="71"/>
      <c r="U694" s="71"/>
      <c r="V694" s="71"/>
      <c r="W694" s="71"/>
      <c r="X694" s="71"/>
      <c r="Y694" s="71"/>
      <c r="Z694" s="71"/>
      <c r="AA694" s="71"/>
      <c r="AB694" s="71"/>
      <c r="AC694" s="71"/>
      <c r="AD694" s="71"/>
      <c r="AE694" s="71"/>
      <c r="AF694" s="71"/>
      <c r="AG694" s="72"/>
    </row>
    <row r="695" spans="1:33" x14ac:dyDescent="0.2">
      <c r="A695" s="159" t="s">
        <v>779</v>
      </c>
      <c r="B695" s="160">
        <v>2</v>
      </c>
      <c r="C695" s="155" t="s">
        <v>142</v>
      </c>
      <c r="D695" s="75"/>
      <c r="E695" s="75"/>
      <c r="F695" s="75" t="s">
        <v>137</v>
      </c>
      <c r="G695" s="71"/>
      <c r="H695" s="71"/>
      <c r="I695" s="71"/>
      <c r="J695" s="71"/>
      <c r="K695" s="71"/>
      <c r="L695" s="71"/>
      <c r="M695" s="71"/>
      <c r="N695" s="71"/>
      <c r="O695" s="71"/>
      <c r="P695" s="71"/>
      <c r="Q695" s="71"/>
      <c r="R695" s="71"/>
      <c r="S695" s="71"/>
      <c r="T695" s="71"/>
      <c r="U695" s="71"/>
      <c r="V695" s="71"/>
      <c r="W695" s="71"/>
      <c r="X695" s="71"/>
      <c r="Y695" s="71"/>
      <c r="Z695" s="71"/>
      <c r="AA695" s="71"/>
      <c r="AB695" s="71"/>
      <c r="AC695" s="71"/>
      <c r="AD695" s="71"/>
      <c r="AE695" s="71"/>
      <c r="AF695" s="71"/>
      <c r="AG695" s="72"/>
    </row>
    <row r="696" spans="1:33" x14ac:dyDescent="0.2">
      <c r="A696" s="159" t="s">
        <v>780</v>
      </c>
      <c r="B696" s="160">
        <v>7</v>
      </c>
      <c r="C696" s="155" t="s">
        <v>142</v>
      </c>
      <c r="D696" s="75"/>
      <c r="E696" s="75"/>
      <c r="F696" s="75" t="s">
        <v>149</v>
      </c>
      <c r="G696" s="71"/>
      <c r="H696" s="71"/>
      <c r="I696" s="71"/>
      <c r="J696" s="71"/>
      <c r="K696" s="71"/>
      <c r="L696" s="71"/>
      <c r="M696" s="71"/>
      <c r="N696" s="71"/>
      <c r="O696" s="71"/>
      <c r="P696" s="71"/>
      <c r="Q696" s="71"/>
      <c r="R696" s="71"/>
      <c r="S696" s="71"/>
      <c r="T696" s="71"/>
      <c r="U696" s="71"/>
      <c r="V696" s="71"/>
      <c r="W696" s="71"/>
      <c r="X696" s="71"/>
      <c r="Y696" s="71"/>
      <c r="Z696" s="71"/>
      <c r="AA696" s="71"/>
      <c r="AB696" s="71"/>
      <c r="AC696" s="71"/>
      <c r="AD696" s="71"/>
      <c r="AE696" s="71"/>
      <c r="AF696" s="71"/>
      <c r="AG696" s="72"/>
    </row>
    <row r="697" spans="1:33" x14ac:dyDescent="0.2">
      <c r="A697" s="159" t="s">
        <v>781</v>
      </c>
      <c r="B697" s="160">
        <v>9</v>
      </c>
      <c r="C697" s="155" t="s">
        <v>142</v>
      </c>
      <c r="D697" s="75"/>
      <c r="E697" s="75"/>
      <c r="F697" s="75" t="s">
        <v>149</v>
      </c>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c r="AE697" s="71"/>
      <c r="AF697" s="71"/>
      <c r="AG697" s="72"/>
    </row>
    <row r="698" spans="1:33" x14ac:dyDescent="0.2">
      <c r="A698" s="159" t="s">
        <v>782</v>
      </c>
      <c r="B698" s="160">
        <v>9</v>
      </c>
      <c r="C698" s="155"/>
      <c r="D698" s="75"/>
      <c r="E698" s="75"/>
      <c r="F698" s="75" t="s">
        <v>137</v>
      </c>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71"/>
      <c r="AF698" s="71"/>
      <c r="AG698" s="72"/>
    </row>
    <row r="699" spans="1:33" x14ac:dyDescent="0.2">
      <c r="A699" s="159" t="s">
        <v>783</v>
      </c>
      <c r="B699" s="160">
        <v>6</v>
      </c>
      <c r="C699" s="155" t="s">
        <v>142</v>
      </c>
      <c r="D699" s="75"/>
      <c r="E699" s="75"/>
      <c r="F699" s="75" t="s">
        <v>149</v>
      </c>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71"/>
      <c r="AF699" s="71"/>
      <c r="AG699" s="72"/>
    </row>
    <row r="700" spans="1:33" x14ac:dyDescent="0.2">
      <c r="A700" s="159" t="s">
        <v>784</v>
      </c>
      <c r="B700" s="160">
        <v>6</v>
      </c>
      <c r="C700" s="155"/>
      <c r="D700" s="75"/>
      <c r="E700" s="75"/>
      <c r="F700" s="75" t="s">
        <v>137</v>
      </c>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c r="AE700" s="71"/>
      <c r="AF700" s="71"/>
      <c r="AG700" s="72"/>
    </row>
    <row r="701" spans="1:33" x14ac:dyDescent="0.2">
      <c r="A701" s="159" t="s">
        <v>785</v>
      </c>
      <c r="B701" s="160">
        <v>8</v>
      </c>
      <c r="C701" s="155" t="s">
        <v>142</v>
      </c>
      <c r="D701" s="75"/>
      <c r="E701" s="75"/>
      <c r="F701" s="75" t="s">
        <v>149</v>
      </c>
      <c r="G701" s="71"/>
      <c r="H701" s="71"/>
      <c r="I701" s="71"/>
      <c r="J701" s="71"/>
      <c r="K701" s="71"/>
      <c r="L701" s="71"/>
      <c r="M701" s="71"/>
      <c r="N701" s="71"/>
      <c r="O701" s="71"/>
      <c r="P701" s="71"/>
      <c r="Q701" s="71"/>
      <c r="R701" s="71"/>
      <c r="S701" s="71"/>
      <c r="T701" s="71"/>
      <c r="U701" s="71"/>
      <c r="V701" s="71"/>
      <c r="W701" s="71"/>
      <c r="X701" s="71"/>
      <c r="Y701" s="71"/>
      <c r="Z701" s="71"/>
      <c r="AA701" s="71"/>
      <c r="AB701" s="71"/>
      <c r="AC701" s="71"/>
      <c r="AD701" s="71"/>
      <c r="AE701" s="71"/>
      <c r="AF701" s="71"/>
      <c r="AG701" s="72"/>
    </row>
    <row r="702" spans="1:33" x14ac:dyDescent="0.2">
      <c r="A702" s="159" t="s">
        <v>786</v>
      </c>
      <c r="B702" s="160">
        <v>5</v>
      </c>
      <c r="C702" s="155" t="s">
        <v>142</v>
      </c>
      <c r="D702" s="75"/>
      <c r="E702" s="75"/>
      <c r="F702" s="75" t="s">
        <v>149</v>
      </c>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c r="AE702" s="71"/>
      <c r="AF702" s="71"/>
      <c r="AG702" s="72"/>
    </row>
    <row r="703" spans="1:33" x14ac:dyDescent="0.2">
      <c r="A703" s="159" t="s">
        <v>787</v>
      </c>
      <c r="B703" s="160">
        <v>7</v>
      </c>
      <c r="C703" s="155"/>
      <c r="D703" s="75"/>
      <c r="E703" s="75"/>
      <c r="F703" s="75" t="s">
        <v>137</v>
      </c>
      <c r="G703" s="71"/>
      <c r="H703" s="71"/>
      <c r="I703" s="71"/>
      <c r="J703" s="71"/>
      <c r="K703" s="71"/>
      <c r="L703" s="71"/>
      <c r="M703" s="71"/>
      <c r="N703" s="71"/>
      <c r="O703" s="71"/>
      <c r="P703" s="71"/>
      <c r="Q703" s="71"/>
      <c r="R703" s="71"/>
      <c r="S703" s="71"/>
      <c r="T703" s="71"/>
      <c r="U703" s="71"/>
      <c r="V703" s="71"/>
      <c r="W703" s="71"/>
      <c r="X703" s="71"/>
      <c r="Y703" s="71"/>
      <c r="Z703" s="71"/>
      <c r="AA703" s="71"/>
      <c r="AB703" s="71"/>
      <c r="AC703" s="71"/>
      <c r="AD703" s="71"/>
      <c r="AE703" s="71"/>
      <c r="AF703" s="71"/>
      <c r="AG703" s="72"/>
    </row>
    <row r="704" spans="1:33" x14ac:dyDescent="0.2">
      <c r="A704" s="159" t="s">
        <v>788</v>
      </c>
      <c r="B704" s="160">
        <v>7</v>
      </c>
      <c r="C704" s="155"/>
      <c r="D704" s="75"/>
      <c r="E704" s="75"/>
      <c r="F704" s="75" t="s">
        <v>137</v>
      </c>
      <c r="G704" s="71"/>
      <c r="H704" s="71"/>
      <c r="I704" s="71"/>
      <c r="J704" s="71"/>
      <c r="K704" s="71"/>
      <c r="L704" s="71"/>
      <c r="M704" s="71"/>
      <c r="N704" s="71"/>
      <c r="O704" s="71"/>
      <c r="P704" s="71"/>
      <c r="Q704" s="71"/>
      <c r="R704" s="71"/>
      <c r="S704" s="71"/>
      <c r="T704" s="71"/>
      <c r="U704" s="71"/>
      <c r="V704" s="71"/>
      <c r="W704" s="71"/>
      <c r="X704" s="71"/>
      <c r="Y704" s="71"/>
      <c r="Z704" s="71"/>
      <c r="AA704" s="71"/>
      <c r="AB704" s="71"/>
      <c r="AC704" s="71"/>
      <c r="AD704" s="71"/>
      <c r="AE704" s="71"/>
      <c r="AF704" s="71"/>
      <c r="AG704" s="72"/>
    </row>
    <row r="705" spans="1:33" x14ac:dyDescent="0.2">
      <c r="A705" s="159" t="s">
        <v>789</v>
      </c>
      <c r="B705" s="160">
        <v>9</v>
      </c>
      <c r="C705" s="155"/>
      <c r="D705" s="75"/>
      <c r="E705" s="75"/>
      <c r="F705" s="75" t="s">
        <v>137</v>
      </c>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c r="AE705" s="71"/>
      <c r="AF705" s="71"/>
      <c r="AG705" s="72"/>
    </row>
    <row r="706" spans="1:33" x14ac:dyDescent="0.2">
      <c r="A706" s="159" t="s">
        <v>790</v>
      </c>
      <c r="B706" s="160">
        <v>8</v>
      </c>
      <c r="C706" s="155"/>
      <c r="D706" s="75"/>
      <c r="E706" s="75"/>
      <c r="F706" s="75" t="s">
        <v>137</v>
      </c>
      <c r="G706" s="71"/>
      <c r="H706" s="71"/>
      <c r="I706" s="71"/>
      <c r="J706" s="71"/>
      <c r="K706" s="71"/>
      <c r="L706" s="71"/>
      <c r="M706" s="71"/>
      <c r="N706" s="71"/>
      <c r="O706" s="71"/>
      <c r="P706" s="71"/>
      <c r="Q706" s="71"/>
      <c r="R706" s="71"/>
      <c r="S706" s="71"/>
      <c r="T706" s="71"/>
      <c r="U706" s="71"/>
      <c r="V706" s="71"/>
      <c r="W706" s="71"/>
      <c r="X706" s="71"/>
      <c r="Y706" s="71"/>
      <c r="Z706" s="71"/>
      <c r="AA706" s="71"/>
      <c r="AB706" s="71"/>
      <c r="AC706" s="71"/>
      <c r="AD706" s="71"/>
      <c r="AE706" s="71"/>
      <c r="AF706" s="71"/>
      <c r="AG706" s="72"/>
    </row>
    <row r="707" spans="1:33" x14ac:dyDescent="0.2">
      <c r="A707" s="159" t="s">
        <v>791</v>
      </c>
      <c r="B707" s="160">
        <v>5</v>
      </c>
      <c r="C707" s="155"/>
      <c r="D707" s="75"/>
      <c r="E707" s="75"/>
      <c r="F707" s="75" t="s">
        <v>137</v>
      </c>
      <c r="G707" s="71"/>
      <c r="H707" s="71"/>
      <c r="I707" s="71"/>
      <c r="J707" s="71"/>
      <c r="K707" s="71"/>
      <c r="L707" s="71"/>
      <c r="M707" s="71"/>
      <c r="N707" s="71"/>
      <c r="O707" s="71"/>
      <c r="P707" s="71"/>
      <c r="Q707" s="71"/>
      <c r="R707" s="71"/>
      <c r="S707" s="71"/>
      <c r="T707" s="71"/>
      <c r="U707" s="71"/>
      <c r="V707" s="71"/>
      <c r="W707" s="71"/>
      <c r="X707" s="71"/>
      <c r="Y707" s="71"/>
      <c r="Z707" s="71"/>
      <c r="AA707" s="71"/>
      <c r="AB707" s="71"/>
      <c r="AC707" s="71"/>
      <c r="AD707" s="71"/>
      <c r="AE707" s="71"/>
      <c r="AF707" s="71"/>
      <c r="AG707" s="72"/>
    </row>
    <row r="708" spans="1:33" x14ac:dyDescent="0.2">
      <c r="A708" s="159" t="s">
        <v>792</v>
      </c>
      <c r="B708" s="160">
        <v>9</v>
      </c>
      <c r="C708" s="155"/>
      <c r="D708" s="75"/>
      <c r="E708" s="75"/>
      <c r="F708" s="75" t="s">
        <v>137</v>
      </c>
      <c r="G708" s="71"/>
      <c r="H708" s="71"/>
      <c r="I708" s="71"/>
      <c r="J708" s="71"/>
      <c r="K708" s="71"/>
      <c r="L708" s="71"/>
      <c r="M708" s="71"/>
      <c r="N708" s="71"/>
      <c r="O708" s="71"/>
      <c r="P708" s="71"/>
      <c r="Q708" s="71"/>
      <c r="R708" s="71"/>
      <c r="S708" s="71"/>
      <c r="T708" s="71"/>
      <c r="U708" s="71"/>
      <c r="V708" s="71"/>
      <c r="W708" s="71"/>
      <c r="X708" s="71"/>
      <c r="Y708" s="71"/>
      <c r="Z708" s="71"/>
      <c r="AA708" s="71"/>
      <c r="AB708" s="71"/>
      <c r="AC708" s="71"/>
      <c r="AD708" s="71"/>
      <c r="AE708" s="71"/>
      <c r="AF708" s="71"/>
      <c r="AG708" s="72"/>
    </row>
    <row r="709" spans="1:33" x14ac:dyDescent="0.2">
      <c r="A709" s="159" t="s">
        <v>793</v>
      </c>
      <c r="B709" s="160">
        <v>4</v>
      </c>
      <c r="C709" s="155"/>
      <c r="D709" s="75"/>
      <c r="E709" s="75"/>
      <c r="F709" s="75" t="s">
        <v>137</v>
      </c>
      <c r="G709" s="71"/>
      <c r="H709" s="71"/>
      <c r="I709" s="71"/>
      <c r="J709" s="71"/>
      <c r="K709" s="71"/>
      <c r="L709" s="71"/>
      <c r="M709" s="71"/>
      <c r="N709" s="71"/>
      <c r="O709" s="71"/>
      <c r="P709" s="71"/>
      <c r="Q709" s="71"/>
      <c r="R709" s="71"/>
      <c r="S709" s="71"/>
      <c r="T709" s="71"/>
      <c r="U709" s="71"/>
      <c r="V709" s="71"/>
      <c r="W709" s="71"/>
      <c r="X709" s="71"/>
      <c r="Y709" s="71"/>
      <c r="Z709" s="71"/>
      <c r="AA709" s="71"/>
      <c r="AB709" s="71"/>
      <c r="AC709" s="71"/>
      <c r="AD709" s="71"/>
      <c r="AE709" s="71"/>
      <c r="AF709" s="71"/>
      <c r="AG709" s="72"/>
    </row>
    <row r="710" spans="1:33" x14ac:dyDescent="0.2">
      <c r="A710" s="159" t="s">
        <v>794</v>
      </c>
      <c r="B710" s="160">
        <v>7</v>
      </c>
      <c r="C710" s="155"/>
      <c r="D710" s="75"/>
      <c r="E710" s="75"/>
      <c r="F710" s="75" t="s">
        <v>137</v>
      </c>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c r="AF710" s="71"/>
      <c r="AG710" s="72"/>
    </row>
    <row r="711" spans="1:33" x14ac:dyDescent="0.2">
      <c r="A711" s="159" t="s">
        <v>795</v>
      </c>
      <c r="B711" s="160">
        <v>5</v>
      </c>
      <c r="C711" s="155"/>
      <c r="D711" s="75" t="s">
        <v>142</v>
      </c>
      <c r="E711" s="75"/>
      <c r="F711" s="75" t="s">
        <v>155</v>
      </c>
      <c r="G711" s="71"/>
      <c r="H711" s="71"/>
      <c r="I711" s="71"/>
      <c r="J711" s="71"/>
      <c r="K711" s="71"/>
      <c r="L711" s="71"/>
      <c r="M711" s="71"/>
      <c r="N711" s="71"/>
      <c r="O711" s="71"/>
      <c r="P711" s="71"/>
      <c r="Q711" s="71"/>
      <c r="R711" s="71"/>
      <c r="S711" s="71"/>
      <c r="T711" s="71"/>
      <c r="U711" s="71"/>
      <c r="V711" s="71"/>
      <c r="W711" s="71"/>
      <c r="X711" s="71"/>
      <c r="Y711" s="71"/>
      <c r="Z711" s="71"/>
      <c r="AA711" s="71"/>
      <c r="AB711" s="71"/>
      <c r="AC711" s="71"/>
      <c r="AD711" s="71"/>
      <c r="AE711" s="71"/>
      <c r="AF711" s="71"/>
      <c r="AG711" s="72"/>
    </row>
    <row r="712" spans="1:33" x14ac:dyDescent="0.2">
      <c r="A712" s="159" t="s">
        <v>796</v>
      </c>
      <c r="B712" s="160">
        <v>10</v>
      </c>
      <c r="C712" s="155"/>
      <c r="D712" s="75"/>
      <c r="E712" s="75"/>
      <c r="F712" s="75" t="s">
        <v>137</v>
      </c>
      <c r="G712" s="71"/>
      <c r="H712" s="71"/>
      <c r="I712" s="71"/>
      <c r="J712" s="71"/>
      <c r="K712" s="71"/>
      <c r="L712" s="71"/>
      <c r="M712" s="71"/>
      <c r="N712" s="71"/>
      <c r="O712" s="71"/>
      <c r="P712" s="71"/>
      <c r="Q712" s="71"/>
      <c r="R712" s="71"/>
      <c r="S712" s="71"/>
      <c r="T712" s="71"/>
      <c r="U712" s="71"/>
      <c r="V712" s="71"/>
      <c r="W712" s="71"/>
      <c r="X712" s="71"/>
      <c r="Y712" s="71"/>
      <c r="Z712" s="71"/>
      <c r="AA712" s="71"/>
      <c r="AB712" s="71"/>
      <c r="AC712" s="71"/>
      <c r="AD712" s="71"/>
      <c r="AE712" s="71"/>
      <c r="AF712" s="71"/>
      <c r="AG712" s="72"/>
    </row>
    <row r="713" spans="1:33" x14ac:dyDescent="0.2">
      <c r="A713" s="159" t="s">
        <v>797</v>
      </c>
      <c r="B713" s="160">
        <v>6</v>
      </c>
      <c r="C713" s="155"/>
      <c r="D713" s="75"/>
      <c r="E713" s="75"/>
      <c r="F713" s="75" t="s">
        <v>137</v>
      </c>
      <c r="G713" s="71"/>
      <c r="H713" s="71"/>
      <c r="I713" s="71"/>
      <c r="J713" s="71"/>
      <c r="K713" s="71"/>
      <c r="L713" s="71"/>
      <c r="M713" s="71"/>
      <c r="N713" s="71"/>
      <c r="O713" s="71"/>
      <c r="P713" s="71"/>
      <c r="Q713" s="71"/>
      <c r="R713" s="71"/>
      <c r="S713" s="71"/>
      <c r="T713" s="71"/>
      <c r="U713" s="71"/>
      <c r="V713" s="71"/>
      <c r="W713" s="71"/>
      <c r="X713" s="71"/>
      <c r="Y713" s="71"/>
      <c r="Z713" s="71"/>
      <c r="AA713" s="71"/>
      <c r="AB713" s="71"/>
      <c r="AC713" s="71"/>
      <c r="AD713" s="71"/>
      <c r="AE713" s="71"/>
      <c r="AF713" s="71"/>
      <c r="AG713" s="72"/>
    </row>
    <row r="714" spans="1:33" x14ac:dyDescent="0.2">
      <c r="A714" s="159" t="s">
        <v>798</v>
      </c>
      <c r="B714" s="160">
        <v>5</v>
      </c>
      <c r="C714" s="155"/>
      <c r="D714" s="75" t="s">
        <v>142</v>
      </c>
      <c r="E714" s="75"/>
      <c r="F714" s="75" t="s">
        <v>155</v>
      </c>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c r="AE714" s="71"/>
      <c r="AF714" s="71"/>
      <c r="AG714" s="72"/>
    </row>
    <row r="715" spans="1:33" x14ac:dyDescent="0.2">
      <c r="A715" s="159" t="s">
        <v>799</v>
      </c>
      <c r="B715" s="160">
        <v>8</v>
      </c>
      <c r="C715" s="155"/>
      <c r="D715" s="75"/>
      <c r="E715" s="75"/>
      <c r="F715" s="75" t="s">
        <v>137</v>
      </c>
      <c r="G715" s="71"/>
      <c r="H715" s="71"/>
      <c r="I715" s="71"/>
      <c r="J715" s="71"/>
      <c r="K715" s="71"/>
      <c r="L715" s="71"/>
      <c r="M715" s="71"/>
      <c r="N715" s="71"/>
      <c r="O715" s="71"/>
      <c r="P715" s="71"/>
      <c r="Q715" s="71"/>
      <c r="R715" s="71"/>
      <c r="S715" s="71"/>
      <c r="T715" s="71"/>
      <c r="U715" s="71"/>
      <c r="V715" s="71"/>
      <c r="W715" s="71"/>
      <c r="X715" s="71"/>
      <c r="Y715" s="71"/>
      <c r="Z715" s="71"/>
      <c r="AA715" s="71"/>
      <c r="AB715" s="71"/>
      <c r="AC715" s="71"/>
      <c r="AD715" s="71"/>
      <c r="AE715" s="71"/>
      <c r="AF715" s="71"/>
      <c r="AG715" s="72"/>
    </row>
    <row r="716" spans="1:33" x14ac:dyDescent="0.2">
      <c r="A716" s="159" t="s">
        <v>800</v>
      </c>
      <c r="B716" s="160">
        <v>5</v>
      </c>
      <c r="C716" s="155"/>
      <c r="D716" s="75"/>
      <c r="E716" s="75"/>
      <c r="F716" s="75" t="s">
        <v>137</v>
      </c>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c r="AF716" s="71"/>
      <c r="AG716" s="72"/>
    </row>
    <row r="717" spans="1:33" x14ac:dyDescent="0.2">
      <c r="A717" s="159" t="s">
        <v>801</v>
      </c>
      <c r="B717" s="160">
        <v>6</v>
      </c>
      <c r="C717" s="155"/>
      <c r="D717" s="75"/>
      <c r="E717" s="75"/>
      <c r="F717" s="75" t="s">
        <v>137</v>
      </c>
      <c r="G717" s="71"/>
      <c r="H717" s="71"/>
      <c r="I717" s="71"/>
      <c r="J717" s="71"/>
      <c r="K717" s="71"/>
      <c r="L717" s="71"/>
      <c r="M717" s="71"/>
      <c r="N717" s="71"/>
      <c r="O717" s="71"/>
      <c r="P717" s="71"/>
      <c r="Q717" s="71"/>
      <c r="R717" s="71"/>
      <c r="S717" s="71"/>
      <c r="T717" s="71"/>
      <c r="U717" s="71"/>
      <c r="V717" s="71"/>
      <c r="W717" s="71"/>
      <c r="X717" s="71"/>
      <c r="Y717" s="71"/>
      <c r="Z717" s="71"/>
      <c r="AA717" s="71"/>
      <c r="AB717" s="71"/>
      <c r="AC717" s="71"/>
      <c r="AD717" s="71"/>
      <c r="AE717" s="71"/>
      <c r="AF717" s="71"/>
      <c r="AG717" s="72"/>
    </row>
    <row r="718" spans="1:33" x14ac:dyDescent="0.2">
      <c r="A718" s="159" t="s">
        <v>802</v>
      </c>
      <c r="B718" s="160">
        <v>7</v>
      </c>
      <c r="C718" s="155" t="s">
        <v>142</v>
      </c>
      <c r="D718" s="75"/>
      <c r="E718" s="75" t="s">
        <v>142</v>
      </c>
      <c r="F718" s="75" t="s">
        <v>143</v>
      </c>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71"/>
      <c r="AF718" s="71"/>
      <c r="AG718" s="72"/>
    </row>
    <row r="719" spans="1:33" x14ac:dyDescent="0.2">
      <c r="A719" s="159" t="s">
        <v>803</v>
      </c>
      <c r="B719" s="160">
        <v>6</v>
      </c>
      <c r="C719" s="155"/>
      <c r="D719" s="75"/>
      <c r="E719" s="75"/>
      <c r="F719" s="75" t="s">
        <v>137</v>
      </c>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2"/>
    </row>
    <row r="720" spans="1:33" x14ac:dyDescent="0.2">
      <c r="A720" s="159" t="s">
        <v>804</v>
      </c>
      <c r="B720" s="160">
        <v>2</v>
      </c>
      <c r="C720" s="155"/>
      <c r="D720" s="75" t="s">
        <v>142</v>
      </c>
      <c r="E720" s="75"/>
      <c r="F720" s="75" t="s">
        <v>155</v>
      </c>
      <c r="G720" s="71"/>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2"/>
    </row>
    <row r="721" spans="1:33" x14ac:dyDescent="0.2">
      <c r="A721" s="159" t="s">
        <v>805</v>
      </c>
      <c r="B721" s="160">
        <v>5</v>
      </c>
      <c r="C721" s="155"/>
      <c r="D721" s="75"/>
      <c r="E721" s="75"/>
      <c r="F721" s="75" t="s">
        <v>137</v>
      </c>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2"/>
    </row>
    <row r="722" spans="1:33" x14ac:dyDescent="0.2">
      <c r="A722" s="159" t="s">
        <v>806</v>
      </c>
      <c r="B722" s="160">
        <v>5</v>
      </c>
      <c r="C722" s="155"/>
      <c r="D722" s="75"/>
      <c r="E722" s="75"/>
      <c r="F722" s="75" t="s">
        <v>137</v>
      </c>
      <c r="G722" s="71"/>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c r="AF722" s="71"/>
      <c r="AG722" s="72"/>
    </row>
    <row r="723" spans="1:33" x14ac:dyDescent="0.2">
      <c r="A723" s="159" t="s">
        <v>807</v>
      </c>
      <c r="B723" s="160">
        <v>8</v>
      </c>
      <c r="C723" s="155"/>
      <c r="D723" s="75"/>
      <c r="E723" s="75"/>
      <c r="F723" s="75" t="s">
        <v>137</v>
      </c>
      <c r="G723" s="71"/>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c r="AF723" s="71"/>
      <c r="AG723" s="72"/>
    </row>
    <row r="724" spans="1:33" x14ac:dyDescent="0.2">
      <c r="A724" s="159" t="s">
        <v>808</v>
      </c>
      <c r="B724" s="160">
        <v>7</v>
      </c>
      <c r="C724" s="155"/>
      <c r="D724" s="75"/>
      <c r="E724" s="75"/>
      <c r="F724" s="75" t="s">
        <v>137</v>
      </c>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2"/>
    </row>
    <row r="725" spans="1:33" x14ac:dyDescent="0.2">
      <c r="A725" s="159" t="s">
        <v>809</v>
      </c>
      <c r="B725" s="160">
        <v>7</v>
      </c>
      <c r="C725" s="155"/>
      <c r="D725" s="75"/>
      <c r="E725" s="75"/>
      <c r="F725" s="75" t="s">
        <v>137</v>
      </c>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2"/>
    </row>
    <row r="726" spans="1:33" x14ac:dyDescent="0.2">
      <c r="A726" s="159" t="s">
        <v>810</v>
      </c>
      <c r="B726" s="160">
        <v>6</v>
      </c>
      <c r="C726" s="155" t="s">
        <v>142</v>
      </c>
      <c r="D726" s="75"/>
      <c r="E726" s="75" t="s">
        <v>142</v>
      </c>
      <c r="F726" s="75" t="s">
        <v>143</v>
      </c>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2"/>
    </row>
    <row r="727" spans="1:33" x14ac:dyDescent="0.2">
      <c r="A727" s="159" t="s">
        <v>811</v>
      </c>
      <c r="B727" s="160">
        <v>5</v>
      </c>
      <c r="C727" s="155"/>
      <c r="D727" s="75"/>
      <c r="E727" s="75"/>
      <c r="F727" s="75" t="s">
        <v>137</v>
      </c>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2"/>
    </row>
    <row r="728" spans="1:33" x14ac:dyDescent="0.2">
      <c r="A728" s="159" t="s">
        <v>812</v>
      </c>
      <c r="B728" s="160">
        <v>4</v>
      </c>
      <c r="C728" s="155"/>
      <c r="D728" s="75"/>
      <c r="E728" s="75"/>
      <c r="F728" s="75" t="s">
        <v>137</v>
      </c>
      <c r="G728" s="71"/>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c r="AF728" s="71"/>
      <c r="AG728" s="72"/>
    </row>
    <row r="729" spans="1:33" x14ac:dyDescent="0.2">
      <c r="A729" s="159" t="s">
        <v>813</v>
      </c>
      <c r="B729" s="160">
        <v>9</v>
      </c>
      <c r="C729" s="155"/>
      <c r="D729" s="75"/>
      <c r="E729" s="75"/>
      <c r="F729" s="75" t="s">
        <v>137</v>
      </c>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2"/>
    </row>
    <row r="730" spans="1:33" x14ac:dyDescent="0.2">
      <c r="A730" s="159" t="s">
        <v>814</v>
      </c>
      <c r="B730" s="160">
        <v>9</v>
      </c>
      <c r="C730" s="155"/>
      <c r="D730" s="75"/>
      <c r="E730" s="75"/>
      <c r="F730" s="75" t="s">
        <v>137</v>
      </c>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2"/>
    </row>
    <row r="731" spans="1:33" x14ac:dyDescent="0.2">
      <c r="A731" s="159" t="s">
        <v>815</v>
      </c>
      <c r="B731" s="160">
        <v>2</v>
      </c>
      <c r="C731" s="155"/>
      <c r="D731" s="75"/>
      <c r="E731" s="75"/>
      <c r="F731" s="75" t="s">
        <v>137</v>
      </c>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2"/>
    </row>
    <row r="732" spans="1:33" x14ac:dyDescent="0.2">
      <c r="A732" s="159" t="s">
        <v>816</v>
      </c>
      <c r="B732" s="160">
        <v>8</v>
      </c>
      <c r="C732" s="155"/>
      <c r="D732" s="75" t="s">
        <v>142</v>
      </c>
      <c r="E732" s="75"/>
      <c r="F732" s="75" t="s">
        <v>155</v>
      </c>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2"/>
    </row>
    <row r="733" spans="1:33" x14ac:dyDescent="0.2">
      <c r="A733" s="159" t="s">
        <v>817</v>
      </c>
      <c r="B733" s="160">
        <v>6</v>
      </c>
      <c r="C733" s="155"/>
      <c r="D733" s="75"/>
      <c r="E733" s="75"/>
      <c r="F733" s="75" t="s">
        <v>137</v>
      </c>
      <c r="G733" s="71"/>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c r="AF733" s="71"/>
      <c r="AG733" s="72"/>
    </row>
    <row r="734" spans="1:33" x14ac:dyDescent="0.2">
      <c r="A734" s="159" t="s">
        <v>818</v>
      </c>
      <c r="B734" s="160">
        <v>5</v>
      </c>
      <c r="C734" s="155"/>
      <c r="D734" s="75"/>
      <c r="E734" s="75"/>
      <c r="F734" s="75" t="s">
        <v>137</v>
      </c>
      <c r="G734" s="71"/>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c r="AF734" s="71"/>
      <c r="AG734" s="72"/>
    </row>
    <row r="735" spans="1:33" x14ac:dyDescent="0.2">
      <c r="A735" s="159" t="s">
        <v>819</v>
      </c>
      <c r="B735" s="163" t="s">
        <v>231</v>
      </c>
      <c r="C735" s="155" t="s">
        <v>142</v>
      </c>
      <c r="D735" s="75"/>
      <c r="E735" s="75"/>
      <c r="F735" s="75" t="s">
        <v>149</v>
      </c>
      <c r="G735" s="71"/>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c r="AF735" s="71"/>
      <c r="AG735" s="72"/>
    </row>
    <row r="736" spans="1:33" x14ac:dyDescent="0.2">
      <c r="A736" s="159" t="s">
        <v>820</v>
      </c>
      <c r="B736" s="160">
        <v>6</v>
      </c>
      <c r="C736" s="155" t="s">
        <v>142</v>
      </c>
      <c r="D736" s="75"/>
      <c r="E736" s="75"/>
      <c r="F736" s="75" t="s">
        <v>149</v>
      </c>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2"/>
    </row>
    <row r="737" spans="1:33" x14ac:dyDescent="0.2">
      <c r="A737" s="159" t="s">
        <v>821</v>
      </c>
      <c r="B737" s="160">
        <v>8</v>
      </c>
      <c r="C737" s="155"/>
      <c r="D737" s="75"/>
      <c r="E737" s="75"/>
      <c r="F737" s="75" t="s">
        <v>137</v>
      </c>
      <c r="G737" s="71"/>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c r="AE737" s="71"/>
      <c r="AF737" s="71"/>
      <c r="AG737" s="72"/>
    </row>
    <row r="738" spans="1:33" x14ac:dyDescent="0.2">
      <c r="A738" s="159" t="s">
        <v>822</v>
      </c>
      <c r="B738" s="160">
        <v>7</v>
      </c>
      <c r="C738" s="155"/>
      <c r="D738" s="75"/>
      <c r="E738" s="75"/>
      <c r="F738" s="75" t="s">
        <v>137</v>
      </c>
      <c r="G738" s="71"/>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c r="AF738" s="71"/>
      <c r="AG738" s="72"/>
    </row>
    <row r="739" spans="1:33" x14ac:dyDescent="0.2">
      <c r="A739" s="159" t="s">
        <v>823</v>
      </c>
      <c r="B739" s="160">
        <v>7</v>
      </c>
      <c r="C739" s="155"/>
      <c r="D739" s="75"/>
      <c r="E739" s="75"/>
      <c r="F739" s="75" t="s">
        <v>137</v>
      </c>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2"/>
    </row>
    <row r="740" spans="1:33" x14ac:dyDescent="0.2">
      <c r="A740" s="159" t="s">
        <v>824</v>
      </c>
      <c r="B740" s="160">
        <v>8</v>
      </c>
      <c r="C740" s="155"/>
      <c r="D740" s="75"/>
      <c r="E740" s="75"/>
      <c r="F740" s="75" t="s">
        <v>137</v>
      </c>
      <c r="G740" s="71"/>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c r="AF740" s="71"/>
      <c r="AG740" s="72"/>
    </row>
    <row r="741" spans="1:33" x14ac:dyDescent="0.2">
      <c r="A741" s="159" t="s">
        <v>825</v>
      </c>
      <c r="B741" s="160">
        <v>5</v>
      </c>
      <c r="C741" s="155"/>
      <c r="D741" s="75"/>
      <c r="E741" s="75"/>
      <c r="F741" s="75" t="s">
        <v>137</v>
      </c>
      <c r="G741" s="71"/>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c r="AF741" s="71"/>
      <c r="AG741" s="72"/>
    </row>
    <row r="742" spans="1:33" x14ac:dyDescent="0.2">
      <c r="A742" s="159" t="s">
        <v>826</v>
      </c>
      <c r="B742" s="160">
        <v>6</v>
      </c>
      <c r="C742" s="155"/>
      <c r="D742" s="75"/>
      <c r="E742" s="75"/>
      <c r="F742" s="75" t="s">
        <v>137</v>
      </c>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c r="AF742" s="71"/>
      <c r="AG742" s="72"/>
    </row>
    <row r="743" spans="1:33" x14ac:dyDescent="0.2">
      <c r="A743" s="159" t="s">
        <v>827</v>
      </c>
      <c r="B743" s="160">
        <v>8</v>
      </c>
      <c r="C743" s="155"/>
      <c r="D743" s="75"/>
      <c r="E743" s="75"/>
      <c r="F743" s="75" t="s">
        <v>137</v>
      </c>
      <c r="G743" s="71"/>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c r="AF743" s="71"/>
      <c r="AG743" s="72"/>
    </row>
    <row r="744" spans="1:33" x14ac:dyDescent="0.2">
      <c r="A744" s="159" t="s">
        <v>828</v>
      </c>
      <c r="B744" s="160">
        <v>7</v>
      </c>
      <c r="C744" s="155"/>
      <c r="D744" s="75"/>
      <c r="E744" s="75"/>
      <c r="F744" s="75" t="s">
        <v>137</v>
      </c>
      <c r="G744" s="71"/>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c r="AF744" s="71"/>
      <c r="AG744" s="72"/>
    </row>
    <row r="745" spans="1:33" x14ac:dyDescent="0.2">
      <c r="A745" s="159" t="s">
        <v>829</v>
      </c>
      <c r="B745" s="160">
        <v>5</v>
      </c>
      <c r="C745" s="155" t="s">
        <v>142</v>
      </c>
      <c r="D745" s="75"/>
      <c r="E745" s="75"/>
      <c r="F745" s="75" t="s">
        <v>149</v>
      </c>
      <c r="G745" s="71"/>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c r="AE745" s="71"/>
      <c r="AF745" s="71"/>
      <c r="AG745" s="72"/>
    </row>
    <row r="746" spans="1:33" x14ac:dyDescent="0.2">
      <c r="A746" s="159" t="s">
        <v>830</v>
      </c>
      <c r="B746" s="160">
        <v>8</v>
      </c>
      <c r="C746" s="155"/>
      <c r="D746" s="75"/>
      <c r="E746" s="75"/>
      <c r="F746" s="75" t="s">
        <v>137</v>
      </c>
      <c r="G746" s="71"/>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c r="AE746" s="71"/>
      <c r="AF746" s="71"/>
      <c r="AG746" s="72"/>
    </row>
    <row r="747" spans="1:33" x14ac:dyDescent="0.2">
      <c r="A747" s="159" t="s">
        <v>831</v>
      </c>
      <c r="B747" s="160">
        <v>8</v>
      </c>
      <c r="C747" s="155"/>
      <c r="D747" s="75"/>
      <c r="E747" s="75"/>
      <c r="F747" s="75" t="s">
        <v>137</v>
      </c>
      <c r="G747" s="71"/>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c r="AE747" s="71"/>
      <c r="AF747" s="71"/>
      <c r="AG747" s="72"/>
    </row>
    <row r="748" spans="1:33" x14ac:dyDescent="0.2">
      <c r="A748" s="159" t="s">
        <v>832</v>
      </c>
      <c r="B748" s="160">
        <v>5</v>
      </c>
      <c r="C748" s="155" t="s">
        <v>142</v>
      </c>
      <c r="D748" s="75"/>
      <c r="E748" s="75"/>
      <c r="F748" s="75" t="s">
        <v>149</v>
      </c>
      <c r="G748" s="71"/>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2"/>
    </row>
    <row r="749" spans="1:33" x14ac:dyDescent="0.2">
      <c r="A749" s="159" t="s">
        <v>833</v>
      </c>
      <c r="B749" s="160">
        <v>7</v>
      </c>
      <c r="C749" s="155" t="s">
        <v>142</v>
      </c>
      <c r="D749" s="75"/>
      <c r="E749" s="75" t="s">
        <v>142</v>
      </c>
      <c r="F749" s="75" t="s">
        <v>143</v>
      </c>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2"/>
    </row>
    <row r="750" spans="1:33" x14ac:dyDescent="0.2">
      <c r="A750" s="159" t="s">
        <v>834</v>
      </c>
      <c r="B750" s="160">
        <v>3</v>
      </c>
      <c r="C750" s="155"/>
      <c r="D750" s="75"/>
      <c r="E750" s="75"/>
      <c r="F750" s="75" t="s">
        <v>137</v>
      </c>
      <c r="G750" s="71"/>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2"/>
    </row>
    <row r="751" spans="1:33" x14ac:dyDescent="0.2">
      <c r="A751" s="159" t="s">
        <v>835</v>
      </c>
      <c r="B751" s="160">
        <v>6</v>
      </c>
      <c r="C751" s="155"/>
      <c r="D751" s="75"/>
      <c r="E751" s="75"/>
      <c r="F751" s="75" t="s">
        <v>137</v>
      </c>
      <c r="G751" s="71"/>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2"/>
    </row>
    <row r="752" spans="1:33" x14ac:dyDescent="0.2">
      <c r="A752" s="159" t="s">
        <v>836</v>
      </c>
      <c r="B752" s="160">
        <v>9</v>
      </c>
      <c r="C752" s="155"/>
      <c r="D752" s="75"/>
      <c r="E752" s="75"/>
      <c r="F752" s="75" t="s">
        <v>137</v>
      </c>
      <c r="G752" s="71"/>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2"/>
    </row>
    <row r="753" spans="1:33" x14ac:dyDescent="0.2">
      <c r="A753" s="159" t="s">
        <v>837</v>
      </c>
      <c r="B753" s="160">
        <v>7</v>
      </c>
      <c r="C753" s="155" t="s">
        <v>142</v>
      </c>
      <c r="D753" s="75"/>
      <c r="E753" s="75"/>
      <c r="F753" s="75" t="s">
        <v>149</v>
      </c>
      <c r="G753" s="71"/>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2"/>
    </row>
    <row r="754" spans="1:33" x14ac:dyDescent="0.2">
      <c r="A754" s="159" t="s">
        <v>838</v>
      </c>
      <c r="B754" s="160">
        <v>9</v>
      </c>
      <c r="C754" s="155"/>
      <c r="D754" s="75"/>
      <c r="E754" s="75"/>
      <c r="F754" s="75" t="s">
        <v>137</v>
      </c>
      <c r="G754" s="71"/>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2"/>
    </row>
    <row r="755" spans="1:33" x14ac:dyDescent="0.2">
      <c r="A755" s="159" t="s">
        <v>839</v>
      </c>
      <c r="B755" s="160">
        <v>6</v>
      </c>
      <c r="C755" s="155"/>
      <c r="D755" s="75"/>
      <c r="E755" s="75"/>
      <c r="F755" s="75" t="s">
        <v>137</v>
      </c>
      <c r="G755" s="71"/>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2"/>
    </row>
    <row r="756" spans="1:33" x14ac:dyDescent="0.2">
      <c r="A756" s="159" t="s">
        <v>840</v>
      </c>
      <c r="B756" s="160">
        <v>7</v>
      </c>
      <c r="C756" s="155"/>
      <c r="D756" s="75"/>
      <c r="E756" s="75"/>
      <c r="F756" s="75" t="s">
        <v>137</v>
      </c>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2"/>
    </row>
    <row r="757" spans="1:33" x14ac:dyDescent="0.2">
      <c r="A757" s="159" t="s">
        <v>841</v>
      </c>
      <c r="B757" s="160">
        <v>2</v>
      </c>
      <c r="C757" s="155"/>
      <c r="D757" s="75"/>
      <c r="E757" s="75"/>
      <c r="F757" s="75" t="s">
        <v>137</v>
      </c>
      <c r="G757" s="71"/>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2"/>
    </row>
    <row r="758" spans="1:33" x14ac:dyDescent="0.2">
      <c r="A758" s="159" t="s">
        <v>842</v>
      </c>
      <c r="B758" s="161" t="s">
        <v>231</v>
      </c>
      <c r="C758" s="155"/>
      <c r="D758" s="75" t="s">
        <v>142</v>
      </c>
      <c r="E758" s="75"/>
      <c r="F758" s="75" t="s">
        <v>155</v>
      </c>
      <c r="G758" s="71"/>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2"/>
    </row>
    <row r="759" spans="1:33" x14ac:dyDescent="0.2">
      <c r="A759" s="159" t="s">
        <v>843</v>
      </c>
      <c r="B759" s="160">
        <v>7</v>
      </c>
      <c r="C759" s="155"/>
      <c r="D759" s="75" t="s">
        <v>142</v>
      </c>
      <c r="E759" s="75"/>
      <c r="F759" s="75" t="s">
        <v>155</v>
      </c>
      <c r="G759" s="71"/>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2"/>
    </row>
    <row r="760" spans="1:33" x14ac:dyDescent="0.2">
      <c r="A760" s="159" t="s">
        <v>844</v>
      </c>
      <c r="B760" s="160">
        <v>7</v>
      </c>
      <c r="C760" s="155"/>
      <c r="D760" s="75"/>
      <c r="E760" s="75"/>
      <c r="F760" s="75" t="s">
        <v>137</v>
      </c>
      <c r="G760" s="71"/>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2"/>
    </row>
    <row r="761" spans="1:33" x14ac:dyDescent="0.2">
      <c r="A761" s="159" t="s">
        <v>845</v>
      </c>
      <c r="B761" s="160">
        <v>6</v>
      </c>
      <c r="C761" s="155"/>
      <c r="D761" s="75"/>
      <c r="E761" s="75"/>
      <c r="F761" s="75" t="s">
        <v>137</v>
      </c>
      <c r="G761" s="71"/>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2"/>
    </row>
    <row r="762" spans="1:33" x14ac:dyDescent="0.2">
      <c r="A762" s="159" t="s">
        <v>846</v>
      </c>
      <c r="B762" s="160">
        <v>5</v>
      </c>
      <c r="C762" s="155"/>
      <c r="D762" s="75"/>
      <c r="E762" s="75"/>
      <c r="F762" s="75" t="s">
        <v>137</v>
      </c>
      <c r="G762" s="71"/>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2"/>
    </row>
    <row r="763" spans="1:33" x14ac:dyDescent="0.2">
      <c r="A763" s="159" t="s">
        <v>847</v>
      </c>
      <c r="B763" s="160">
        <v>8</v>
      </c>
      <c r="C763" s="155"/>
      <c r="D763" s="75"/>
      <c r="E763" s="75"/>
      <c r="F763" s="75" t="s">
        <v>137</v>
      </c>
      <c r="G763" s="71"/>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2"/>
    </row>
    <row r="764" spans="1:33" x14ac:dyDescent="0.2">
      <c r="A764" s="159" t="s">
        <v>848</v>
      </c>
      <c r="B764" s="160">
        <v>8</v>
      </c>
      <c r="C764" s="155"/>
      <c r="D764" s="75" t="s">
        <v>142</v>
      </c>
      <c r="E764" s="75"/>
      <c r="F764" s="75" t="s">
        <v>155</v>
      </c>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2"/>
    </row>
    <row r="765" spans="1:33" x14ac:dyDescent="0.2">
      <c r="A765" s="159" t="s">
        <v>849</v>
      </c>
      <c r="B765" s="160">
        <v>7</v>
      </c>
      <c r="C765" s="155"/>
      <c r="D765" s="75"/>
      <c r="E765" s="75"/>
      <c r="F765" s="75" t="s">
        <v>137</v>
      </c>
      <c r="G765" s="71"/>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2"/>
    </row>
    <row r="766" spans="1:33" x14ac:dyDescent="0.2">
      <c r="A766" s="159" t="s">
        <v>850</v>
      </c>
      <c r="B766" s="160">
        <v>9</v>
      </c>
      <c r="C766" s="155" t="s">
        <v>142</v>
      </c>
      <c r="D766" s="75"/>
      <c r="E766" s="75" t="s">
        <v>142</v>
      </c>
      <c r="F766" s="75" t="s">
        <v>143</v>
      </c>
      <c r="G766" s="71"/>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2"/>
    </row>
    <row r="767" spans="1:33" x14ac:dyDescent="0.2">
      <c r="A767" s="159" t="s">
        <v>851</v>
      </c>
      <c r="B767" s="160">
        <v>7</v>
      </c>
      <c r="C767" s="155"/>
      <c r="D767" s="75"/>
      <c r="E767" s="75"/>
      <c r="F767" s="75" t="s">
        <v>137</v>
      </c>
      <c r="G767" s="71"/>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2"/>
    </row>
    <row r="768" spans="1:33" x14ac:dyDescent="0.2">
      <c r="A768" s="159" t="s">
        <v>852</v>
      </c>
      <c r="B768" s="160">
        <v>5</v>
      </c>
      <c r="C768" s="155" t="s">
        <v>142</v>
      </c>
      <c r="D768" s="75"/>
      <c r="E768" s="75"/>
      <c r="F768" s="75" t="s">
        <v>149</v>
      </c>
      <c r="G768" s="71"/>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2"/>
    </row>
    <row r="769" spans="1:33" x14ac:dyDescent="0.2">
      <c r="A769" s="159" t="s">
        <v>853</v>
      </c>
      <c r="B769" s="160">
        <v>8</v>
      </c>
      <c r="C769" s="155"/>
      <c r="D769" s="75"/>
      <c r="E769" s="75"/>
      <c r="F769" s="75" t="s">
        <v>137</v>
      </c>
      <c r="G769" s="71"/>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2"/>
    </row>
    <row r="770" spans="1:33" x14ac:dyDescent="0.2">
      <c r="A770" s="159" t="s">
        <v>854</v>
      </c>
      <c r="B770" s="160">
        <v>2</v>
      </c>
      <c r="C770" s="155"/>
      <c r="D770" s="75"/>
      <c r="E770" s="75"/>
      <c r="F770" s="75" t="s">
        <v>137</v>
      </c>
      <c r="G770" s="71"/>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2"/>
    </row>
    <row r="771" spans="1:33" x14ac:dyDescent="0.2">
      <c r="A771" s="159" t="s">
        <v>855</v>
      </c>
      <c r="B771" s="160">
        <v>3</v>
      </c>
      <c r="C771" s="155"/>
      <c r="D771" s="75"/>
      <c r="E771" s="75"/>
      <c r="F771" s="75" t="s">
        <v>137</v>
      </c>
      <c r="G771" s="71"/>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2"/>
    </row>
    <row r="772" spans="1:33" x14ac:dyDescent="0.2">
      <c r="A772" s="159" t="s">
        <v>856</v>
      </c>
      <c r="B772" s="160">
        <v>3</v>
      </c>
      <c r="C772" s="155"/>
      <c r="D772" s="75" t="s">
        <v>142</v>
      </c>
      <c r="E772" s="75"/>
      <c r="F772" s="75" t="s">
        <v>155</v>
      </c>
      <c r="G772" s="71"/>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2"/>
    </row>
    <row r="773" spans="1:33" x14ac:dyDescent="0.2">
      <c r="A773" s="159" t="s">
        <v>857</v>
      </c>
      <c r="B773" s="160">
        <v>7</v>
      </c>
      <c r="C773" s="155" t="s">
        <v>142</v>
      </c>
      <c r="D773" s="75"/>
      <c r="E773" s="75"/>
      <c r="F773" s="75" t="s">
        <v>149</v>
      </c>
      <c r="G773" s="71"/>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2"/>
    </row>
    <row r="774" spans="1:33" x14ac:dyDescent="0.2">
      <c r="A774" s="159" t="s">
        <v>858</v>
      </c>
      <c r="B774" s="160">
        <v>2</v>
      </c>
      <c r="C774" s="155"/>
      <c r="D774" s="75"/>
      <c r="E774" s="75"/>
      <c r="F774" s="75" t="s">
        <v>137</v>
      </c>
      <c r="G774" s="71"/>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2"/>
    </row>
    <row r="775" spans="1:33" x14ac:dyDescent="0.2">
      <c r="A775" s="159" t="s">
        <v>859</v>
      </c>
      <c r="B775" s="160">
        <v>9</v>
      </c>
      <c r="C775" s="155"/>
      <c r="D775" s="75"/>
      <c r="E775" s="75"/>
      <c r="F775" s="75" t="s">
        <v>137</v>
      </c>
      <c r="G775" s="71"/>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2"/>
    </row>
    <row r="776" spans="1:33" x14ac:dyDescent="0.2">
      <c r="A776" s="159" t="s">
        <v>860</v>
      </c>
      <c r="B776" s="160">
        <v>3</v>
      </c>
      <c r="C776" s="155" t="s">
        <v>142</v>
      </c>
      <c r="D776" s="75"/>
      <c r="E776" s="75"/>
      <c r="F776" s="75" t="s">
        <v>149</v>
      </c>
      <c r="G776" s="71"/>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2"/>
    </row>
    <row r="777" spans="1:33" x14ac:dyDescent="0.2">
      <c r="A777" s="159" t="s">
        <v>861</v>
      </c>
      <c r="B777" s="160">
        <v>6</v>
      </c>
      <c r="C777" s="155"/>
      <c r="D777" s="75"/>
      <c r="E777" s="75"/>
      <c r="F777" s="75" t="s">
        <v>137</v>
      </c>
      <c r="G777" s="71"/>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2"/>
    </row>
    <row r="778" spans="1:33" x14ac:dyDescent="0.2">
      <c r="A778" s="159" t="s">
        <v>862</v>
      </c>
      <c r="B778" s="160">
        <v>5</v>
      </c>
      <c r="C778" s="155" t="s">
        <v>142</v>
      </c>
      <c r="D778" s="75"/>
      <c r="E778" s="75"/>
      <c r="F778" s="75" t="s">
        <v>149</v>
      </c>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2"/>
    </row>
    <row r="779" spans="1:33" x14ac:dyDescent="0.2">
      <c r="A779" s="159" t="s">
        <v>863</v>
      </c>
      <c r="B779" s="160">
        <v>8</v>
      </c>
      <c r="C779" s="155" t="s">
        <v>142</v>
      </c>
      <c r="D779" s="75"/>
      <c r="E779" s="75"/>
      <c r="F779" s="75" t="s">
        <v>149</v>
      </c>
      <c r="G779" s="71"/>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2"/>
    </row>
    <row r="780" spans="1:33" x14ac:dyDescent="0.2">
      <c r="A780" s="159" t="s">
        <v>864</v>
      </c>
      <c r="B780" s="160">
        <v>7</v>
      </c>
      <c r="C780" s="155" t="s">
        <v>142</v>
      </c>
      <c r="D780" s="75"/>
      <c r="E780" s="75"/>
      <c r="F780" s="75" t="s">
        <v>149</v>
      </c>
      <c r="G780" s="71"/>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2"/>
    </row>
    <row r="781" spans="1:33" x14ac:dyDescent="0.2">
      <c r="A781" s="159" t="s">
        <v>865</v>
      </c>
      <c r="B781" s="160">
        <v>9</v>
      </c>
      <c r="C781" s="155"/>
      <c r="D781" s="75"/>
      <c r="E781" s="75"/>
      <c r="F781" s="75" t="s">
        <v>137</v>
      </c>
      <c r="G781" s="71"/>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2"/>
    </row>
    <row r="782" spans="1:33" x14ac:dyDescent="0.2">
      <c r="A782" s="159" t="s">
        <v>866</v>
      </c>
      <c r="B782" s="160">
        <v>6</v>
      </c>
      <c r="C782" s="155" t="s">
        <v>142</v>
      </c>
      <c r="D782" s="75"/>
      <c r="E782" s="75"/>
      <c r="F782" s="75" t="s">
        <v>149</v>
      </c>
      <c r="G782" s="71"/>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2"/>
    </row>
    <row r="783" spans="1:33" x14ac:dyDescent="0.2">
      <c r="A783" s="159" t="s">
        <v>867</v>
      </c>
      <c r="B783" s="160">
        <v>5</v>
      </c>
      <c r="C783" s="155"/>
      <c r="D783" s="75"/>
      <c r="E783" s="75"/>
      <c r="F783" s="75" t="s">
        <v>137</v>
      </c>
      <c r="G783" s="71"/>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2"/>
    </row>
    <row r="784" spans="1:33" x14ac:dyDescent="0.2">
      <c r="A784" s="159" t="s">
        <v>868</v>
      </c>
      <c r="B784" s="160">
        <v>5</v>
      </c>
      <c r="C784" s="155"/>
      <c r="D784" s="75"/>
      <c r="E784" s="75"/>
      <c r="F784" s="75" t="s">
        <v>137</v>
      </c>
      <c r="G784" s="71"/>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2"/>
    </row>
    <row r="785" spans="1:33" x14ac:dyDescent="0.2">
      <c r="A785" s="159" t="s">
        <v>869</v>
      </c>
      <c r="B785" s="160">
        <v>9</v>
      </c>
      <c r="C785" s="155"/>
      <c r="D785" s="75"/>
      <c r="E785" s="75"/>
      <c r="F785" s="75" t="s">
        <v>137</v>
      </c>
      <c r="G785" s="71"/>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2"/>
    </row>
    <row r="786" spans="1:33" x14ac:dyDescent="0.2">
      <c r="A786" s="159" t="s">
        <v>870</v>
      </c>
      <c r="B786" s="160">
        <v>9</v>
      </c>
      <c r="C786" s="155"/>
      <c r="D786" s="75"/>
      <c r="E786" s="75"/>
      <c r="F786" s="75" t="s">
        <v>137</v>
      </c>
      <c r="G786" s="71"/>
      <c r="H786" s="71"/>
      <c r="I786" s="71"/>
      <c r="J786" s="71"/>
      <c r="K786" s="71"/>
      <c r="L786" s="71"/>
      <c r="M786" s="71"/>
      <c r="N786" s="71"/>
      <c r="O786" s="71"/>
      <c r="P786" s="71"/>
      <c r="Q786" s="71"/>
      <c r="R786" s="71"/>
      <c r="S786" s="71"/>
      <c r="T786" s="71"/>
      <c r="U786" s="71"/>
      <c r="V786" s="71"/>
      <c r="W786" s="71"/>
      <c r="X786" s="71"/>
      <c r="Y786" s="71"/>
      <c r="Z786" s="71"/>
      <c r="AA786" s="71"/>
      <c r="AB786" s="71"/>
      <c r="AC786" s="71"/>
      <c r="AD786" s="71"/>
      <c r="AE786" s="71"/>
      <c r="AF786" s="71"/>
      <c r="AG786" s="72"/>
    </row>
    <row r="787" spans="1:33" x14ac:dyDescent="0.2">
      <c r="A787" s="159" t="s">
        <v>871</v>
      </c>
      <c r="B787" s="160">
        <v>4</v>
      </c>
      <c r="C787" s="155"/>
      <c r="D787" s="75"/>
      <c r="E787" s="75"/>
      <c r="F787" s="75" t="s">
        <v>137</v>
      </c>
      <c r="G787" s="71"/>
      <c r="H787" s="71"/>
      <c r="I787" s="71"/>
      <c r="J787" s="71"/>
      <c r="K787" s="71"/>
      <c r="L787" s="71"/>
      <c r="M787" s="71"/>
      <c r="N787" s="71"/>
      <c r="O787" s="71"/>
      <c r="P787" s="71"/>
      <c r="Q787" s="71"/>
      <c r="R787" s="71"/>
      <c r="S787" s="71"/>
      <c r="T787" s="71"/>
      <c r="U787" s="71"/>
      <c r="V787" s="71"/>
      <c r="W787" s="71"/>
      <c r="X787" s="71"/>
      <c r="Y787" s="71"/>
      <c r="Z787" s="71"/>
      <c r="AA787" s="71"/>
      <c r="AB787" s="71"/>
      <c r="AC787" s="71"/>
      <c r="AD787" s="71"/>
      <c r="AE787" s="71"/>
      <c r="AF787" s="71"/>
      <c r="AG787" s="72"/>
    </row>
    <row r="788" spans="1:33" x14ac:dyDescent="0.2">
      <c r="A788" s="159" t="s">
        <v>872</v>
      </c>
      <c r="B788" s="160">
        <v>2</v>
      </c>
      <c r="C788" s="155"/>
      <c r="D788" s="75"/>
      <c r="E788" s="75"/>
      <c r="F788" s="75" t="s">
        <v>137</v>
      </c>
      <c r="G788" s="71"/>
      <c r="H788" s="71"/>
      <c r="I788" s="71"/>
      <c r="J788" s="71"/>
      <c r="K788" s="71"/>
      <c r="L788" s="71"/>
      <c r="M788" s="71"/>
      <c r="N788" s="71"/>
      <c r="O788" s="71"/>
      <c r="P788" s="71"/>
      <c r="Q788" s="71"/>
      <c r="R788" s="71"/>
      <c r="S788" s="71"/>
      <c r="T788" s="71"/>
      <c r="U788" s="71"/>
      <c r="V788" s="71"/>
      <c r="W788" s="71"/>
      <c r="X788" s="71"/>
      <c r="Y788" s="71"/>
      <c r="Z788" s="71"/>
      <c r="AA788" s="71"/>
      <c r="AB788" s="71"/>
      <c r="AC788" s="71"/>
      <c r="AD788" s="71"/>
      <c r="AE788" s="71"/>
      <c r="AF788" s="71"/>
      <c r="AG788" s="72"/>
    </row>
    <row r="789" spans="1:33" x14ac:dyDescent="0.2">
      <c r="A789" s="159" t="s">
        <v>873</v>
      </c>
      <c r="B789" s="160">
        <v>8</v>
      </c>
      <c r="C789" s="155"/>
      <c r="D789" s="75"/>
      <c r="E789" s="75"/>
      <c r="F789" s="75" t="s">
        <v>137</v>
      </c>
      <c r="G789" s="71"/>
      <c r="H789" s="71"/>
      <c r="I789" s="71"/>
      <c r="J789" s="71"/>
      <c r="K789" s="71"/>
      <c r="L789" s="71"/>
      <c r="M789" s="71"/>
      <c r="N789" s="71"/>
      <c r="O789" s="71"/>
      <c r="P789" s="71"/>
      <c r="Q789" s="71"/>
      <c r="R789" s="71"/>
      <c r="S789" s="71"/>
      <c r="T789" s="71"/>
      <c r="U789" s="71"/>
      <c r="V789" s="71"/>
      <c r="W789" s="71"/>
      <c r="X789" s="71"/>
      <c r="Y789" s="71"/>
      <c r="Z789" s="71"/>
      <c r="AA789" s="71"/>
      <c r="AB789" s="71"/>
      <c r="AC789" s="71"/>
      <c r="AD789" s="71"/>
      <c r="AE789" s="71"/>
      <c r="AF789" s="71"/>
      <c r="AG789" s="72"/>
    </row>
    <row r="790" spans="1:33" x14ac:dyDescent="0.2">
      <c r="A790" s="159" t="s">
        <v>874</v>
      </c>
      <c r="B790" s="160">
        <v>7</v>
      </c>
      <c r="C790" s="155"/>
      <c r="D790" s="75"/>
      <c r="E790" s="75"/>
      <c r="F790" s="75" t="s">
        <v>137</v>
      </c>
      <c r="G790" s="71"/>
      <c r="H790" s="71"/>
      <c r="I790" s="71"/>
      <c r="J790" s="71"/>
      <c r="K790" s="71"/>
      <c r="L790" s="71"/>
      <c r="M790" s="71"/>
      <c r="N790" s="71"/>
      <c r="O790" s="71"/>
      <c r="P790" s="71"/>
      <c r="Q790" s="71"/>
      <c r="R790" s="71"/>
      <c r="S790" s="71"/>
      <c r="T790" s="71"/>
      <c r="U790" s="71"/>
      <c r="V790" s="71"/>
      <c r="W790" s="71"/>
      <c r="X790" s="71"/>
      <c r="Y790" s="71"/>
      <c r="Z790" s="71"/>
      <c r="AA790" s="71"/>
      <c r="AB790" s="71"/>
      <c r="AC790" s="71"/>
      <c r="AD790" s="71"/>
      <c r="AE790" s="71"/>
      <c r="AF790" s="71"/>
      <c r="AG790" s="72"/>
    </row>
    <row r="791" spans="1:33" x14ac:dyDescent="0.2">
      <c r="A791" s="159" t="s">
        <v>875</v>
      </c>
      <c r="B791" s="160">
        <v>3</v>
      </c>
      <c r="C791" s="155"/>
      <c r="D791" s="75"/>
      <c r="E791" s="75"/>
      <c r="F791" s="75" t="s">
        <v>137</v>
      </c>
      <c r="G791" s="71"/>
      <c r="H791" s="71"/>
      <c r="I791" s="71"/>
      <c r="J791" s="71"/>
      <c r="K791" s="71"/>
      <c r="L791" s="71"/>
      <c r="M791" s="71"/>
      <c r="N791" s="71"/>
      <c r="O791" s="71"/>
      <c r="P791" s="71"/>
      <c r="Q791" s="71"/>
      <c r="R791" s="71"/>
      <c r="S791" s="71"/>
      <c r="T791" s="71"/>
      <c r="U791" s="71"/>
      <c r="V791" s="71"/>
      <c r="W791" s="71"/>
      <c r="X791" s="71"/>
      <c r="Y791" s="71"/>
      <c r="Z791" s="71"/>
      <c r="AA791" s="71"/>
      <c r="AB791" s="71"/>
      <c r="AC791" s="71"/>
      <c r="AD791" s="71"/>
      <c r="AE791" s="71"/>
      <c r="AF791" s="71"/>
      <c r="AG791" s="72"/>
    </row>
    <row r="792" spans="1:33" x14ac:dyDescent="0.2">
      <c r="A792" s="159" t="s">
        <v>876</v>
      </c>
      <c r="B792" s="160">
        <v>8</v>
      </c>
      <c r="C792" s="155"/>
      <c r="D792" s="75"/>
      <c r="E792" s="75"/>
      <c r="F792" s="75" t="s">
        <v>137</v>
      </c>
      <c r="G792" s="71"/>
      <c r="H792" s="71"/>
      <c r="I792" s="71"/>
      <c r="J792" s="71"/>
      <c r="K792" s="71"/>
      <c r="L792" s="71"/>
      <c r="M792" s="71"/>
      <c r="N792" s="71"/>
      <c r="O792" s="71"/>
      <c r="P792" s="71"/>
      <c r="Q792" s="71"/>
      <c r="R792" s="71"/>
      <c r="S792" s="71"/>
      <c r="T792" s="71"/>
      <c r="U792" s="71"/>
      <c r="V792" s="71"/>
      <c r="W792" s="71"/>
      <c r="X792" s="71"/>
      <c r="Y792" s="71"/>
      <c r="Z792" s="71"/>
      <c r="AA792" s="71"/>
      <c r="AB792" s="71"/>
      <c r="AC792" s="71"/>
      <c r="AD792" s="71"/>
      <c r="AE792" s="71"/>
      <c r="AF792" s="71"/>
      <c r="AG792" s="72"/>
    </row>
    <row r="793" spans="1:33" x14ac:dyDescent="0.2">
      <c r="A793" s="159" t="s">
        <v>877</v>
      </c>
      <c r="B793" s="160">
        <v>6</v>
      </c>
      <c r="C793" s="155"/>
      <c r="D793" s="75"/>
      <c r="E793" s="75"/>
      <c r="F793" s="75" t="s">
        <v>137</v>
      </c>
      <c r="G793" s="71"/>
      <c r="H793" s="71"/>
      <c r="I793" s="71"/>
      <c r="J793" s="71"/>
      <c r="K793" s="71"/>
      <c r="L793" s="71"/>
      <c r="M793" s="71"/>
      <c r="N793" s="71"/>
      <c r="O793" s="71"/>
      <c r="P793" s="71"/>
      <c r="Q793" s="71"/>
      <c r="R793" s="71"/>
      <c r="S793" s="71"/>
      <c r="T793" s="71"/>
      <c r="U793" s="71"/>
      <c r="V793" s="71"/>
      <c r="W793" s="71"/>
      <c r="X793" s="71"/>
      <c r="Y793" s="71"/>
      <c r="Z793" s="71"/>
      <c r="AA793" s="71"/>
      <c r="AB793" s="71"/>
      <c r="AC793" s="71"/>
      <c r="AD793" s="71"/>
      <c r="AE793" s="71"/>
      <c r="AF793" s="71"/>
      <c r="AG793" s="72"/>
    </row>
    <row r="794" spans="1:33" x14ac:dyDescent="0.2">
      <c r="A794" s="159" t="s">
        <v>878</v>
      </c>
      <c r="B794" s="160">
        <v>6</v>
      </c>
      <c r="C794" s="155"/>
      <c r="D794" s="75"/>
      <c r="E794" s="75"/>
      <c r="F794" s="75" t="s">
        <v>137</v>
      </c>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c r="AE794" s="71"/>
      <c r="AF794" s="71"/>
      <c r="AG794" s="72"/>
    </row>
    <row r="795" spans="1:33" x14ac:dyDescent="0.2">
      <c r="A795" s="159" t="s">
        <v>879</v>
      </c>
      <c r="B795" s="160">
        <v>6</v>
      </c>
      <c r="C795" s="155"/>
      <c r="D795" s="75"/>
      <c r="E795" s="75"/>
      <c r="F795" s="75" t="s">
        <v>137</v>
      </c>
      <c r="G795" s="71"/>
      <c r="H795" s="71"/>
      <c r="I795" s="71"/>
      <c r="J795" s="71"/>
      <c r="K795" s="71"/>
      <c r="L795" s="71"/>
      <c r="M795" s="71"/>
      <c r="N795" s="71"/>
      <c r="O795" s="71"/>
      <c r="P795" s="71"/>
      <c r="Q795" s="71"/>
      <c r="R795" s="71"/>
      <c r="S795" s="71"/>
      <c r="T795" s="71"/>
      <c r="U795" s="71"/>
      <c r="V795" s="71"/>
      <c r="W795" s="71"/>
      <c r="X795" s="71"/>
      <c r="Y795" s="71"/>
      <c r="Z795" s="71"/>
      <c r="AA795" s="71"/>
      <c r="AB795" s="71"/>
      <c r="AC795" s="71"/>
      <c r="AD795" s="71"/>
      <c r="AE795" s="71"/>
      <c r="AF795" s="71"/>
      <c r="AG795" s="72"/>
    </row>
    <row r="796" spans="1:33" x14ac:dyDescent="0.2">
      <c r="A796" s="159" t="s">
        <v>880</v>
      </c>
      <c r="B796" s="160">
        <v>3</v>
      </c>
      <c r="C796" s="155"/>
      <c r="D796" s="75" t="s">
        <v>142</v>
      </c>
      <c r="E796" s="75"/>
      <c r="F796" s="75" t="s">
        <v>155</v>
      </c>
      <c r="G796" s="71"/>
      <c r="H796" s="71"/>
      <c r="I796" s="71"/>
      <c r="J796" s="71"/>
      <c r="K796" s="71"/>
      <c r="L796" s="71"/>
      <c r="M796" s="71"/>
      <c r="N796" s="71"/>
      <c r="O796" s="71"/>
      <c r="P796" s="71"/>
      <c r="Q796" s="71"/>
      <c r="R796" s="71"/>
      <c r="S796" s="71"/>
      <c r="T796" s="71"/>
      <c r="U796" s="71"/>
      <c r="V796" s="71"/>
      <c r="W796" s="71"/>
      <c r="X796" s="71"/>
      <c r="Y796" s="71"/>
      <c r="Z796" s="71"/>
      <c r="AA796" s="71"/>
      <c r="AB796" s="71"/>
      <c r="AC796" s="71"/>
      <c r="AD796" s="71"/>
      <c r="AE796" s="71"/>
      <c r="AF796" s="71"/>
      <c r="AG796" s="72"/>
    </row>
    <row r="797" spans="1:33" x14ac:dyDescent="0.2">
      <c r="A797" s="159" t="s">
        <v>881</v>
      </c>
      <c r="B797" s="160">
        <v>6</v>
      </c>
      <c r="C797" s="155" t="s">
        <v>142</v>
      </c>
      <c r="D797" s="75"/>
      <c r="E797" s="75"/>
      <c r="F797" s="75" t="s">
        <v>149</v>
      </c>
      <c r="G797" s="71"/>
      <c r="H797" s="71"/>
      <c r="I797" s="71"/>
      <c r="J797" s="71"/>
      <c r="K797" s="71"/>
      <c r="L797" s="71"/>
      <c r="M797" s="71"/>
      <c r="N797" s="71"/>
      <c r="O797" s="71"/>
      <c r="P797" s="71"/>
      <c r="Q797" s="71"/>
      <c r="R797" s="71"/>
      <c r="S797" s="71"/>
      <c r="T797" s="71"/>
      <c r="U797" s="71"/>
      <c r="V797" s="71"/>
      <c r="W797" s="71"/>
      <c r="X797" s="71"/>
      <c r="Y797" s="71"/>
      <c r="Z797" s="71"/>
      <c r="AA797" s="71"/>
      <c r="AB797" s="71"/>
      <c r="AC797" s="71"/>
      <c r="AD797" s="71"/>
      <c r="AE797" s="71"/>
      <c r="AF797" s="71"/>
      <c r="AG797" s="72"/>
    </row>
    <row r="798" spans="1:33" x14ac:dyDescent="0.2">
      <c r="A798" s="159" t="s">
        <v>882</v>
      </c>
      <c r="B798" s="160">
        <v>6</v>
      </c>
      <c r="C798" s="155" t="s">
        <v>142</v>
      </c>
      <c r="D798" s="75"/>
      <c r="E798" s="75"/>
      <c r="F798" s="75" t="s">
        <v>137</v>
      </c>
      <c r="G798" s="71"/>
      <c r="H798" s="71"/>
      <c r="I798" s="71"/>
      <c r="J798" s="71"/>
      <c r="K798" s="71"/>
      <c r="L798" s="71"/>
      <c r="M798" s="71"/>
      <c r="N798" s="71"/>
      <c r="O798" s="71"/>
      <c r="P798" s="71"/>
      <c r="Q798" s="71"/>
      <c r="R798" s="71"/>
      <c r="S798" s="71"/>
      <c r="T798" s="71"/>
      <c r="U798" s="71"/>
      <c r="V798" s="71"/>
      <c r="W798" s="71"/>
      <c r="X798" s="71"/>
      <c r="Y798" s="71"/>
      <c r="Z798" s="71"/>
      <c r="AA798" s="71"/>
      <c r="AB798" s="71"/>
      <c r="AC798" s="71"/>
      <c r="AD798" s="71"/>
      <c r="AE798" s="71"/>
      <c r="AF798" s="71"/>
      <c r="AG798" s="72"/>
    </row>
    <row r="799" spans="1:33" x14ac:dyDescent="0.2">
      <c r="A799" s="159" t="s">
        <v>883</v>
      </c>
      <c r="B799" s="160">
        <v>1</v>
      </c>
      <c r="C799" s="155"/>
      <c r="D799" s="75"/>
      <c r="E799" s="75"/>
      <c r="F799" s="75" t="s">
        <v>137</v>
      </c>
      <c r="G799" s="71"/>
      <c r="H799" s="71"/>
      <c r="I799" s="71"/>
      <c r="J799" s="71"/>
      <c r="K799" s="71"/>
      <c r="L799" s="71"/>
      <c r="M799" s="71"/>
      <c r="N799" s="71"/>
      <c r="O799" s="71"/>
      <c r="P799" s="71"/>
      <c r="Q799" s="71"/>
      <c r="R799" s="71"/>
      <c r="S799" s="71"/>
      <c r="T799" s="71"/>
      <c r="U799" s="71"/>
      <c r="V799" s="71"/>
      <c r="W799" s="71"/>
      <c r="X799" s="71"/>
      <c r="Y799" s="71"/>
      <c r="Z799" s="71"/>
      <c r="AA799" s="71"/>
      <c r="AB799" s="71"/>
      <c r="AC799" s="71"/>
      <c r="AD799" s="71"/>
      <c r="AE799" s="71"/>
      <c r="AF799" s="71"/>
      <c r="AG799" s="72"/>
    </row>
    <row r="800" spans="1:33" x14ac:dyDescent="0.2">
      <c r="A800" s="159" t="s">
        <v>884</v>
      </c>
      <c r="B800" s="160">
        <v>9</v>
      </c>
      <c r="C800" s="155"/>
      <c r="D800" s="75"/>
      <c r="E800" s="75"/>
      <c r="F800" s="75" t="s">
        <v>137</v>
      </c>
      <c r="G800" s="71"/>
      <c r="H800" s="71"/>
      <c r="I800" s="71"/>
      <c r="J800" s="71"/>
      <c r="K800" s="71"/>
      <c r="L800" s="71"/>
      <c r="M800" s="71"/>
      <c r="N800" s="71"/>
      <c r="O800" s="71"/>
      <c r="P800" s="71"/>
      <c r="Q800" s="71"/>
      <c r="R800" s="71"/>
      <c r="S800" s="71"/>
      <c r="T800" s="71"/>
      <c r="U800" s="71"/>
      <c r="V800" s="71"/>
      <c r="W800" s="71"/>
      <c r="X800" s="71"/>
      <c r="Y800" s="71"/>
      <c r="Z800" s="71"/>
      <c r="AA800" s="71"/>
      <c r="AB800" s="71"/>
      <c r="AC800" s="71"/>
      <c r="AD800" s="71"/>
      <c r="AE800" s="71"/>
      <c r="AF800" s="71"/>
      <c r="AG800" s="72"/>
    </row>
    <row r="801" spans="1:33" x14ac:dyDescent="0.2">
      <c r="A801" s="159" t="s">
        <v>885</v>
      </c>
      <c r="B801" s="160">
        <v>3</v>
      </c>
      <c r="C801" s="155"/>
      <c r="D801" s="75"/>
      <c r="E801" s="75"/>
      <c r="F801" s="75" t="s">
        <v>137</v>
      </c>
      <c r="G801" s="71"/>
      <c r="H801" s="71"/>
      <c r="I801" s="71"/>
      <c r="J801" s="71"/>
      <c r="K801" s="71"/>
      <c r="L801" s="71"/>
      <c r="M801" s="71"/>
      <c r="N801" s="71"/>
      <c r="O801" s="71"/>
      <c r="P801" s="71"/>
      <c r="Q801" s="71"/>
      <c r="R801" s="71"/>
      <c r="S801" s="71"/>
      <c r="T801" s="71"/>
      <c r="U801" s="71"/>
      <c r="V801" s="71"/>
      <c r="W801" s="71"/>
      <c r="X801" s="71"/>
      <c r="Y801" s="71"/>
      <c r="Z801" s="71"/>
      <c r="AA801" s="71"/>
      <c r="AB801" s="71"/>
      <c r="AC801" s="71"/>
      <c r="AD801" s="71"/>
      <c r="AE801" s="71"/>
      <c r="AF801" s="71"/>
      <c r="AG801" s="72"/>
    </row>
    <row r="802" spans="1:33" x14ac:dyDescent="0.2">
      <c r="A802" s="159" t="s">
        <v>886</v>
      </c>
      <c r="B802" s="160">
        <v>5</v>
      </c>
      <c r="C802" s="155"/>
      <c r="D802" s="75"/>
      <c r="E802" s="75"/>
      <c r="F802" s="75" t="s">
        <v>137</v>
      </c>
      <c r="G802" s="71"/>
      <c r="H802" s="71"/>
      <c r="I802" s="71"/>
      <c r="J802" s="71"/>
      <c r="K802" s="71"/>
      <c r="L802" s="71"/>
      <c r="M802" s="71"/>
      <c r="N802" s="71"/>
      <c r="O802" s="71"/>
      <c r="P802" s="71"/>
      <c r="Q802" s="71"/>
      <c r="R802" s="71"/>
      <c r="S802" s="71"/>
      <c r="T802" s="71"/>
      <c r="U802" s="71"/>
      <c r="V802" s="71"/>
      <c r="W802" s="71"/>
      <c r="X802" s="71"/>
      <c r="Y802" s="71"/>
      <c r="Z802" s="71"/>
      <c r="AA802" s="71"/>
      <c r="AB802" s="71"/>
      <c r="AC802" s="71"/>
      <c r="AD802" s="71"/>
      <c r="AE802" s="71"/>
      <c r="AF802" s="71"/>
      <c r="AG802" s="72"/>
    </row>
    <row r="803" spans="1:33" x14ac:dyDescent="0.2">
      <c r="A803" s="159" t="s">
        <v>887</v>
      </c>
      <c r="B803" s="160">
        <v>5</v>
      </c>
      <c r="C803" s="155"/>
      <c r="D803" s="75"/>
      <c r="E803" s="75"/>
      <c r="F803" s="75" t="s">
        <v>137</v>
      </c>
      <c r="G803" s="71"/>
      <c r="H803" s="71"/>
      <c r="I803" s="71"/>
      <c r="J803" s="71"/>
      <c r="K803" s="71"/>
      <c r="L803" s="71"/>
      <c r="M803" s="71"/>
      <c r="N803" s="71"/>
      <c r="O803" s="71"/>
      <c r="P803" s="71"/>
      <c r="Q803" s="71"/>
      <c r="R803" s="71"/>
      <c r="S803" s="71"/>
      <c r="T803" s="71"/>
      <c r="U803" s="71"/>
      <c r="V803" s="71"/>
      <c r="W803" s="71"/>
      <c r="X803" s="71"/>
      <c r="Y803" s="71"/>
      <c r="Z803" s="71"/>
      <c r="AA803" s="71"/>
      <c r="AB803" s="71"/>
      <c r="AC803" s="71"/>
      <c r="AD803" s="71"/>
      <c r="AE803" s="71"/>
      <c r="AF803" s="71"/>
      <c r="AG803" s="72"/>
    </row>
    <row r="804" spans="1:33" x14ac:dyDescent="0.2">
      <c r="A804" s="159" t="s">
        <v>888</v>
      </c>
      <c r="B804" s="160">
        <v>6</v>
      </c>
      <c r="C804" s="155"/>
      <c r="D804" s="75"/>
      <c r="E804" s="75"/>
      <c r="F804" s="75" t="s">
        <v>137</v>
      </c>
      <c r="G804" s="71"/>
      <c r="H804" s="71"/>
      <c r="I804" s="71"/>
      <c r="J804" s="71"/>
      <c r="K804" s="71"/>
      <c r="L804" s="71"/>
      <c r="M804" s="71"/>
      <c r="N804" s="71"/>
      <c r="O804" s="71"/>
      <c r="P804" s="71"/>
      <c r="Q804" s="71"/>
      <c r="R804" s="71"/>
      <c r="S804" s="71"/>
      <c r="T804" s="71"/>
      <c r="U804" s="71"/>
      <c r="V804" s="71"/>
      <c r="W804" s="71"/>
      <c r="X804" s="71"/>
      <c r="Y804" s="71"/>
      <c r="Z804" s="71"/>
      <c r="AA804" s="71"/>
      <c r="AB804" s="71"/>
      <c r="AC804" s="71"/>
      <c r="AD804" s="71"/>
      <c r="AE804" s="71"/>
      <c r="AF804" s="71"/>
      <c r="AG804" s="72"/>
    </row>
    <row r="805" spans="1:33" x14ac:dyDescent="0.2">
      <c r="A805" s="159" t="s">
        <v>889</v>
      </c>
      <c r="B805" s="160">
        <v>8</v>
      </c>
      <c r="C805" s="155" t="s">
        <v>142</v>
      </c>
      <c r="D805" s="75"/>
      <c r="E805" s="75"/>
      <c r="F805" s="75" t="s">
        <v>149</v>
      </c>
      <c r="G805" s="71"/>
      <c r="H805" s="71"/>
      <c r="I805" s="71"/>
      <c r="J805" s="71"/>
      <c r="K805" s="71"/>
      <c r="L805" s="71"/>
      <c r="M805" s="71"/>
      <c r="N805" s="71"/>
      <c r="O805" s="71"/>
      <c r="P805" s="71"/>
      <c r="Q805" s="71"/>
      <c r="R805" s="71"/>
      <c r="S805" s="71"/>
      <c r="T805" s="71"/>
      <c r="U805" s="71"/>
      <c r="V805" s="71"/>
      <c r="W805" s="71"/>
      <c r="X805" s="71"/>
      <c r="Y805" s="71"/>
      <c r="Z805" s="71"/>
      <c r="AA805" s="71"/>
      <c r="AB805" s="71"/>
      <c r="AC805" s="71"/>
      <c r="AD805" s="71"/>
      <c r="AE805" s="71"/>
      <c r="AF805" s="71"/>
      <c r="AG805" s="72"/>
    </row>
    <row r="806" spans="1:33" x14ac:dyDescent="0.2">
      <c r="A806" s="159" t="s">
        <v>890</v>
      </c>
      <c r="B806" s="160">
        <v>8</v>
      </c>
      <c r="C806" s="155"/>
      <c r="D806" s="75"/>
      <c r="E806" s="75"/>
      <c r="F806" s="75" t="s">
        <v>137</v>
      </c>
      <c r="G806" s="71"/>
      <c r="H806" s="71"/>
      <c r="I806" s="71"/>
      <c r="J806" s="71"/>
      <c r="K806" s="71"/>
      <c r="L806" s="71"/>
      <c r="M806" s="71"/>
      <c r="N806" s="71"/>
      <c r="O806" s="71"/>
      <c r="P806" s="71"/>
      <c r="Q806" s="71"/>
      <c r="R806" s="71"/>
      <c r="S806" s="71"/>
      <c r="T806" s="71"/>
      <c r="U806" s="71"/>
      <c r="V806" s="71"/>
      <c r="W806" s="71"/>
      <c r="X806" s="71"/>
      <c r="Y806" s="71"/>
      <c r="Z806" s="71"/>
      <c r="AA806" s="71"/>
      <c r="AB806" s="71"/>
      <c r="AC806" s="71"/>
      <c r="AD806" s="71"/>
      <c r="AE806" s="71"/>
      <c r="AF806" s="71"/>
      <c r="AG806" s="72"/>
    </row>
    <row r="807" spans="1:33" x14ac:dyDescent="0.2">
      <c r="A807" s="159" t="s">
        <v>891</v>
      </c>
      <c r="B807" s="160">
        <v>7</v>
      </c>
      <c r="C807" s="155"/>
      <c r="D807" s="75"/>
      <c r="E807" s="75"/>
      <c r="F807" s="75" t="s">
        <v>137</v>
      </c>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c r="AE807" s="71"/>
      <c r="AF807" s="71"/>
      <c r="AG807" s="72"/>
    </row>
    <row r="808" spans="1:33" x14ac:dyDescent="0.2">
      <c r="A808" s="159" t="s">
        <v>892</v>
      </c>
      <c r="B808" s="160">
        <v>6</v>
      </c>
      <c r="C808" s="155"/>
      <c r="D808" s="75"/>
      <c r="E808" s="75"/>
      <c r="F808" s="75" t="s">
        <v>137</v>
      </c>
      <c r="G808" s="71"/>
      <c r="H808" s="71"/>
      <c r="I808" s="71"/>
      <c r="J808" s="71"/>
      <c r="K808" s="71"/>
      <c r="L808" s="71"/>
      <c r="M808" s="71"/>
      <c r="N808" s="71"/>
      <c r="O808" s="71"/>
      <c r="P808" s="71"/>
      <c r="Q808" s="71"/>
      <c r="R808" s="71"/>
      <c r="S808" s="71"/>
      <c r="T808" s="71"/>
      <c r="U808" s="71"/>
      <c r="V808" s="71"/>
      <c r="W808" s="71"/>
      <c r="X808" s="71"/>
      <c r="Y808" s="71"/>
      <c r="Z808" s="71"/>
      <c r="AA808" s="71"/>
      <c r="AB808" s="71"/>
      <c r="AC808" s="71"/>
      <c r="AD808" s="71"/>
      <c r="AE808" s="71"/>
      <c r="AF808" s="71"/>
      <c r="AG808" s="72"/>
    </row>
    <row r="809" spans="1:33" x14ac:dyDescent="0.2">
      <c r="A809" s="159" t="s">
        <v>893</v>
      </c>
      <c r="B809" s="160">
        <v>3</v>
      </c>
      <c r="C809" s="155" t="s">
        <v>142</v>
      </c>
      <c r="D809" s="75"/>
      <c r="E809" s="75"/>
      <c r="F809" s="75" t="s">
        <v>149</v>
      </c>
      <c r="G809" s="71"/>
      <c r="H809" s="71"/>
      <c r="I809" s="71"/>
      <c r="J809" s="71"/>
      <c r="K809" s="71"/>
      <c r="L809" s="71"/>
      <c r="M809" s="71"/>
      <c r="N809" s="71"/>
      <c r="O809" s="71"/>
      <c r="P809" s="71"/>
      <c r="Q809" s="71"/>
      <c r="R809" s="71"/>
      <c r="S809" s="71"/>
      <c r="T809" s="71"/>
      <c r="U809" s="71"/>
      <c r="V809" s="71"/>
      <c r="W809" s="71"/>
      <c r="X809" s="71"/>
      <c r="Y809" s="71"/>
      <c r="Z809" s="71"/>
      <c r="AA809" s="71"/>
      <c r="AB809" s="71"/>
      <c r="AC809" s="71"/>
      <c r="AD809" s="71"/>
      <c r="AE809" s="71"/>
      <c r="AF809" s="71"/>
      <c r="AG809" s="72"/>
    </row>
    <row r="810" spans="1:33" x14ac:dyDescent="0.2">
      <c r="A810" s="159" t="s">
        <v>894</v>
      </c>
      <c r="B810" s="160">
        <v>8</v>
      </c>
      <c r="C810" s="155"/>
      <c r="D810" s="75"/>
      <c r="E810" s="75"/>
      <c r="F810" s="75" t="s">
        <v>137</v>
      </c>
      <c r="G810" s="71"/>
      <c r="H810" s="71"/>
      <c r="I810" s="71"/>
      <c r="J810" s="71"/>
      <c r="K810" s="71"/>
      <c r="L810" s="71"/>
      <c r="M810" s="71"/>
      <c r="N810" s="71"/>
      <c r="O810" s="71"/>
      <c r="P810" s="71"/>
      <c r="Q810" s="71"/>
      <c r="R810" s="71"/>
      <c r="S810" s="71"/>
      <c r="T810" s="71"/>
      <c r="U810" s="71"/>
      <c r="V810" s="71"/>
      <c r="W810" s="71"/>
      <c r="X810" s="71"/>
      <c r="Y810" s="71"/>
      <c r="Z810" s="71"/>
      <c r="AA810" s="71"/>
      <c r="AB810" s="71"/>
      <c r="AC810" s="71"/>
      <c r="AD810" s="71"/>
      <c r="AE810" s="71"/>
      <c r="AF810" s="71"/>
      <c r="AG810" s="72"/>
    </row>
    <row r="811" spans="1:33" x14ac:dyDescent="0.2">
      <c r="A811" s="159" t="s">
        <v>895</v>
      </c>
      <c r="B811" s="160">
        <v>4</v>
      </c>
      <c r="C811" s="155"/>
      <c r="D811" s="75"/>
      <c r="E811" s="75"/>
      <c r="F811" s="75" t="s">
        <v>137</v>
      </c>
      <c r="G811" s="71"/>
      <c r="H811" s="71"/>
      <c r="I811" s="71"/>
      <c r="J811" s="71"/>
      <c r="K811" s="71"/>
      <c r="L811" s="71"/>
      <c r="M811" s="71"/>
      <c r="N811" s="71"/>
      <c r="O811" s="71"/>
      <c r="P811" s="71"/>
      <c r="Q811" s="71"/>
      <c r="R811" s="71"/>
      <c r="S811" s="71"/>
      <c r="T811" s="71"/>
      <c r="U811" s="71"/>
      <c r="V811" s="71"/>
      <c r="W811" s="71"/>
      <c r="X811" s="71"/>
      <c r="Y811" s="71"/>
      <c r="Z811" s="71"/>
      <c r="AA811" s="71"/>
      <c r="AB811" s="71"/>
      <c r="AC811" s="71"/>
      <c r="AD811" s="71"/>
      <c r="AE811" s="71"/>
      <c r="AF811" s="71"/>
      <c r="AG811" s="72"/>
    </row>
    <row r="812" spans="1:33" x14ac:dyDescent="0.2">
      <c r="A812" s="159" t="s">
        <v>896</v>
      </c>
      <c r="B812" s="160">
        <v>6</v>
      </c>
      <c r="C812" s="155" t="s">
        <v>142</v>
      </c>
      <c r="D812" s="75"/>
      <c r="E812" s="75"/>
      <c r="F812" s="75" t="s">
        <v>137</v>
      </c>
      <c r="G812" s="71"/>
      <c r="H812" s="71"/>
      <c r="I812" s="71"/>
      <c r="J812" s="71"/>
      <c r="K812" s="71"/>
      <c r="L812" s="71"/>
      <c r="M812" s="71"/>
      <c r="N812" s="71"/>
      <c r="O812" s="71"/>
      <c r="P812" s="71"/>
      <c r="Q812" s="71"/>
      <c r="R812" s="71"/>
      <c r="S812" s="71"/>
      <c r="T812" s="71"/>
      <c r="U812" s="71"/>
      <c r="V812" s="71"/>
      <c r="W812" s="71"/>
      <c r="X812" s="71"/>
      <c r="Y812" s="71"/>
      <c r="Z812" s="71"/>
      <c r="AA812" s="71"/>
      <c r="AB812" s="71"/>
      <c r="AC812" s="71"/>
      <c r="AD812" s="71"/>
      <c r="AE812" s="71"/>
      <c r="AF812" s="71"/>
      <c r="AG812" s="72"/>
    </row>
    <row r="813" spans="1:33" x14ac:dyDescent="0.2">
      <c r="A813" s="159" t="s">
        <v>897</v>
      </c>
      <c r="B813" s="160">
        <v>9</v>
      </c>
      <c r="C813" s="155"/>
      <c r="D813" s="75"/>
      <c r="E813" s="75"/>
      <c r="F813" s="75" t="s">
        <v>137</v>
      </c>
      <c r="G813" s="71"/>
      <c r="H813" s="71"/>
      <c r="I813" s="71"/>
      <c r="J813" s="71"/>
      <c r="K813" s="71"/>
      <c r="L813" s="71"/>
      <c r="M813" s="71"/>
      <c r="N813" s="71"/>
      <c r="O813" s="71"/>
      <c r="P813" s="71"/>
      <c r="Q813" s="71"/>
      <c r="R813" s="71"/>
      <c r="S813" s="71"/>
      <c r="T813" s="71"/>
      <c r="U813" s="71"/>
      <c r="V813" s="71"/>
      <c r="W813" s="71"/>
      <c r="X813" s="71"/>
      <c r="Y813" s="71"/>
      <c r="Z813" s="71"/>
      <c r="AA813" s="71"/>
      <c r="AB813" s="71"/>
      <c r="AC813" s="71"/>
      <c r="AD813" s="71"/>
      <c r="AE813" s="71"/>
      <c r="AF813" s="71"/>
      <c r="AG813" s="72"/>
    </row>
    <row r="814" spans="1:33" x14ac:dyDescent="0.2">
      <c r="A814" s="159" t="s">
        <v>898</v>
      </c>
      <c r="B814" s="160">
        <v>7</v>
      </c>
      <c r="C814" s="155" t="s">
        <v>142</v>
      </c>
      <c r="D814" s="75"/>
      <c r="E814" s="75"/>
      <c r="F814" s="75" t="s">
        <v>149</v>
      </c>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c r="AE814" s="71"/>
      <c r="AF814" s="71"/>
      <c r="AG814" s="72"/>
    </row>
    <row r="815" spans="1:33" x14ac:dyDescent="0.2">
      <c r="A815" s="159" t="s">
        <v>899</v>
      </c>
      <c r="B815" s="160">
        <v>3</v>
      </c>
      <c r="C815" s="155"/>
      <c r="D815" s="75"/>
      <c r="E815" s="75"/>
      <c r="F815" s="75" t="s">
        <v>137</v>
      </c>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c r="AE815" s="71"/>
      <c r="AF815" s="71"/>
      <c r="AG815" s="72"/>
    </row>
    <row r="816" spans="1:33" x14ac:dyDescent="0.2">
      <c r="A816" s="159" t="s">
        <v>900</v>
      </c>
      <c r="B816" s="160">
        <v>5</v>
      </c>
      <c r="C816" s="155"/>
      <c r="D816" s="75"/>
      <c r="E816" s="75"/>
      <c r="F816" s="75" t="s">
        <v>137</v>
      </c>
      <c r="G816" s="71"/>
      <c r="H816" s="71"/>
      <c r="I816" s="71"/>
      <c r="J816" s="71"/>
      <c r="K816" s="71"/>
      <c r="L816" s="71"/>
      <c r="M816" s="71"/>
      <c r="N816" s="71"/>
      <c r="O816" s="71"/>
      <c r="P816" s="71"/>
      <c r="Q816" s="71"/>
      <c r="R816" s="71"/>
      <c r="S816" s="71"/>
      <c r="T816" s="71"/>
      <c r="U816" s="71"/>
      <c r="V816" s="71"/>
      <c r="W816" s="71"/>
      <c r="X816" s="71"/>
      <c r="Y816" s="71"/>
      <c r="Z816" s="71"/>
      <c r="AA816" s="71"/>
      <c r="AB816" s="71"/>
      <c r="AC816" s="71"/>
      <c r="AD816" s="71"/>
      <c r="AE816" s="71"/>
      <c r="AF816" s="71"/>
      <c r="AG816" s="72"/>
    </row>
    <row r="817" spans="1:33" x14ac:dyDescent="0.2">
      <c r="A817" s="159" t="s">
        <v>901</v>
      </c>
      <c r="B817" s="160">
        <v>5</v>
      </c>
      <c r="C817" s="155"/>
      <c r="D817" s="75"/>
      <c r="E817" s="75"/>
      <c r="F817" s="75" t="s">
        <v>137</v>
      </c>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c r="AE817" s="71"/>
      <c r="AF817" s="71"/>
      <c r="AG817" s="72"/>
    </row>
    <row r="818" spans="1:33" x14ac:dyDescent="0.2">
      <c r="A818" s="159" t="s">
        <v>902</v>
      </c>
      <c r="B818" s="160">
        <v>7</v>
      </c>
      <c r="C818" s="155" t="s">
        <v>142</v>
      </c>
      <c r="D818" s="75"/>
      <c r="E818" s="75"/>
      <c r="F818" s="75" t="s">
        <v>149</v>
      </c>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c r="AE818" s="71"/>
      <c r="AF818" s="71"/>
      <c r="AG818" s="72"/>
    </row>
    <row r="819" spans="1:33" x14ac:dyDescent="0.2">
      <c r="A819" s="159" t="s">
        <v>903</v>
      </c>
      <c r="B819" s="160">
        <v>6</v>
      </c>
      <c r="C819" s="155" t="s">
        <v>142</v>
      </c>
      <c r="D819" s="75"/>
      <c r="E819" s="75"/>
      <c r="F819" s="75" t="s">
        <v>149</v>
      </c>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c r="AE819" s="71"/>
      <c r="AF819" s="71"/>
      <c r="AG819" s="72"/>
    </row>
    <row r="820" spans="1:33" x14ac:dyDescent="0.2">
      <c r="A820" s="159" t="s">
        <v>904</v>
      </c>
      <c r="B820" s="160">
        <v>1</v>
      </c>
      <c r="C820" s="155"/>
      <c r="D820" s="75"/>
      <c r="E820" s="75"/>
      <c r="F820" s="75" t="s">
        <v>137</v>
      </c>
      <c r="G820" s="71"/>
      <c r="H820" s="71"/>
      <c r="I820" s="71"/>
      <c r="J820" s="71"/>
      <c r="K820" s="71"/>
      <c r="L820" s="71"/>
      <c r="M820" s="71"/>
      <c r="N820" s="71"/>
      <c r="O820" s="71"/>
      <c r="P820" s="71"/>
      <c r="Q820" s="71"/>
      <c r="R820" s="71"/>
      <c r="S820" s="71"/>
      <c r="T820" s="71"/>
      <c r="U820" s="71"/>
      <c r="V820" s="71"/>
      <c r="W820" s="71"/>
      <c r="X820" s="71"/>
      <c r="Y820" s="71"/>
      <c r="Z820" s="71"/>
      <c r="AA820" s="71"/>
      <c r="AB820" s="71"/>
      <c r="AC820" s="71"/>
      <c r="AD820" s="71"/>
      <c r="AE820" s="71"/>
      <c r="AF820" s="71"/>
      <c r="AG820" s="72"/>
    </row>
    <row r="821" spans="1:33" x14ac:dyDescent="0.2">
      <c r="A821" s="159" t="s">
        <v>905</v>
      </c>
      <c r="B821" s="160">
        <v>8</v>
      </c>
      <c r="C821" s="155"/>
      <c r="D821" s="75"/>
      <c r="E821" s="75"/>
      <c r="F821" s="75" t="s">
        <v>137</v>
      </c>
      <c r="G821" s="71"/>
      <c r="H821" s="71"/>
      <c r="I821" s="71"/>
      <c r="J821" s="71"/>
      <c r="K821" s="71"/>
      <c r="L821" s="71"/>
      <c r="M821" s="71"/>
      <c r="N821" s="71"/>
      <c r="O821" s="71"/>
      <c r="P821" s="71"/>
      <c r="Q821" s="71"/>
      <c r="R821" s="71"/>
      <c r="S821" s="71"/>
      <c r="T821" s="71"/>
      <c r="U821" s="71"/>
      <c r="V821" s="71"/>
      <c r="W821" s="71"/>
      <c r="X821" s="71"/>
      <c r="Y821" s="71"/>
      <c r="Z821" s="71"/>
      <c r="AA821" s="71"/>
      <c r="AB821" s="71"/>
      <c r="AC821" s="71"/>
      <c r="AD821" s="71"/>
      <c r="AE821" s="71"/>
      <c r="AF821" s="71"/>
      <c r="AG821" s="72"/>
    </row>
    <row r="822" spans="1:33" x14ac:dyDescent="0.2">
      <c r="A822" s="159" t="s">
        <v>906</v>
      </c>
      <c r="B822" s="160">
        <v>2</v>
      </c>
      <c r="C822" s="155"/>
      <c r="D822" s="75"/>
      <c r="E822" s="75"/>
      <c r="F822" s="75" t="s">
        <v>137</v>
      </c>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c r="AE822" s="71"/>
      <c r="AF822" s="71"/>
      <c r="AG822" s="72"/>
    </row>
    <row r="823" spans="1:33" x14ac:dyDescent="0.2">
      <c r="A823" s="159" t="s">
        <v>907</v>
      </c>
      <c r="B823" s="160">
        <v>8</v>
      </c>
      <c r="C823" s="155"/>
      <c r="D823" s="75"/>
      <c r="E823" s="75"/>
      <c r="F823" s="75" t="s">
        <v>137</v>
      </c>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c r="AE823" s="71"/>
      <c r="AF823" s="71"/>
      <c r="AG823" s="72"/>
    </row>
    <row r="824" spans="1:33" x14ac:dyDescent="0.2">
      <c r="A824" s="159" t="s">
        <v>908</v>
      </c>
      <c r="B824" s="160">
        <v>5</v>
      </c>
      <c r="C824" s="155"/>
      <c r="D824" s="75"/>
      <c r="E824" s="75"/>
      <c r="F824" s="75" t="s">
        <v>137</v>
      </c>
      <c r="G824" s="71"/>
      <c r="H824" s="71"/>
      <c r="I824" s="71"/>
      <c r="J824" s="71"/>
      <c r="K824" s="71"/>
      <c r="L824" s="71"/>
      <c r="M824" s="71"/>
      <c r="N824" s="71"/>
      <c r="O824" s="71"/>
      <c r="P824" s="71"/>
      <c r="Q824" s="71"/>
      <c r="R824" s="71"/>
      <c r="S824" s="71"/>
      <c r="T824" s="71"/>
      <c r="U824" s="71"/>
      <c r="V824" s="71"/>
      <c r="W824" s="71"/>
      <c r="X824" s="71"/>
      <c r="Y824" s="71"/>
      <c r="Z824" s="71"/>
      <c r="AA824" s="71"/>
      <c r="AB824" s="71"/>
      <c r="AC824" s="71"/>
      <c r="AD824" s="71"/>
      <c r="AE824" s="71"/>
      <c r="AF824" s="71"/>
      <c r="AG824" s="72"/>
    </row>
    <row r="825" spans="1:33" x14ac:dyDescent="0.2">
      <c r="A825" s="159" t="s">
        <v>909</v>
      </c>
      <c r="B825" s="160">
        <v>3</v>
      </c>
      <c r="C825" s="155"/>
      <c r="D825" s="75"/>
      <c r="E825" s="75"/>
      <c r="F825" s="75" t="s">
        <v>137</v>
      </c>
      <c r="G825" s="71"/>
      <c r="H825" s="71"/>
      <c r="I825" s="71"/>
      <c r="J825" s="71"/>
      <c r="K825" s="71"/>
      <c r="L825" s="71"/>
      <c r="M825" s="71"/>
      <c r="N825" s="71"/>
      <c r="O825" s="71"/>
      <c r="P825" s="71"/>
      <c r="Q825" s="71"/>
      <c r="R825" s="71"/>
      <c r="S825" s="71"/>
      <c r="T825" s="71"/>
      <c r="U825" s="71"/>
      <c r="V825" s="71"/>
      <c r="W825" s="71"/>
      <c r="X825" s="71"/>
      <c r="Y825" s="71"/>
      <c r="Z825" s="71"/>
      <c r="AA825" s="71"/>
      <c r="AB825" s="71"/>
      <c r="AC825" s="71"/>
      <c r="AD825" s="71"/>
      <c r="AE825" s="71"/>
      <c r="AF825" s="71"/>
      <c r="AG825" s="72"/>
    </row>
    <row r="826" spans="1:33" x14ac:dyDescent="0.2">
      <c r="A826" s="159" t="s">
        <v>910</v>
      </c>
      <c r="B826" s="160">
        <v>6</v>
      </c>
      <c r="C826" s="155"/>
      <c r="D826" s="75"/>
      <c r="E826" s="75"/>
      <c r="F826" s="75" t="s">
        <v>137</v>
      </c>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c r="AE826" s="71"/>
      <c r="AF826" s="71"/>
      <c r="AG826" s="72"/>
    </row>
    <row r="827" spans="1:33" x14ac:dyDescent="0.2">
      <c r="A827" s="159" t="s">
        <v>911</v>
      </c>
      <c r="B827" s="160">
        <v>8</v>
      </c>
      <c r="C827" s="155"/>
      <c r="D827" s="75"/>
      <c r="E827" s="75"/>
      <c r="F827" s="75" t="s">
        <v>137</v>
      </c>
      <c r="G827" s="71"/>
      <c r="H827" s="71"/>
      <c r="I827" s="71"/>
      <c r="J827" s="71"/>
      <c r="K827" s="71"/>
      <c r="L827" s="71"/>
      <c r="M827" s="71"/>
      <c r="N827" s="71"/>
      <c r="O827" s="71"/>
      <c r="P827" s="71"/>
      <c r="Q827" s="71"/>
      <c r="R827" s="71"/>
      <c r="S827" s="71"/>
      <c r="T827" s="71"/>
      <c r="U827" s="71"/>
      <c r="V827" s="71"/>
      <c r="W827" s="71"/>
      <c r="X827" s="71"/>
      <c r="Y827" s="71"/>
      <c r="Z827" s="71"/>
      <c r="AA827" s="71"/>
      <c r="AB827" s="71"/>
      <c r="AC827" s="71"/>
      <c r="AD827" s="71"/>
      <c r="AE827" s="71"/>
      <c r="AF827" s="71"/>
      <c r="AG827" s="72"/>
    </row>
    <row r="828" spans="1:33" x14ac:dyDescent="0.2">
      <c r="A828" s="159" t="s">
        <v>912</v>
      </c>
      <c r="B828" s="160">
        <v>8</v>
      </c>
      <c r="C828" s="155" t="s">
        <v>142</v>
      </c>
      <c r="D828" s="75"/>
      <c r="E828" s="75"/>
      <c r="F828" s="75" t="s">
        <v>149</v>
      </c>
      <c r="G828" s="71"/>
      <c r="H828" s="71"/>
      <c r="I828" s="71"/>
      <c r="J828" s="71"/>
      <c r="K828" s="71"/>
      <c r="L828" s="71"/>
      <c r="M828" s="71"/>
      <c r="N828" s="71"/>
      <c r="O828" s="71"/>
      <c r="P828" s="71"/>
      <c r="Q828" s="71"/>
      <c r="R828" s="71"/>
      <c r="S828" s="71"/>
      <c r="T828" s="71"/>
      <c r="U828" s="71"/>
      <c r="V828" s="71"/>
      <c r="W828" s="71"/>
      <c r="X828" s="71"/>
      <c r="Y828" s="71"/>
      <c r="Z828" s="71"/>
      <c r="AA828" s="71"/>
      <c r="AB828" s="71"/>
      <c r="AC828" s="71"/>
      <c r="AD828" s="71"/>
      <c r="AE828" s="71"/>
      <c r="AF828" s="71"/>
      <c r="AG828" s="72"/>
    </row>
    <row r="829" spans="1:33" x14ac:dyDescent="0.2">
      <c r="A829" s="159" t="s">
        <v>913</v>
      </c>
      <c r="B829" s="160">
        <v>8</v>
      </c>
      <c r="C829" s="155"/>
      <c r="D829" s="75"/>
      <c r="E829" s="75"/>
      <c r="F829" s="75" t="s">
        <v>137</v>
      </c>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c r="AE829" s="71"/>
      <c r="AF829" s="71"/>
      <c r="AG829" s="72"/>
    </row>
    <row r="830" spans="1:33" x14ac:dyDescent="0.2">
      <c r="A830" s="159" t="s">
        <v>914</v>
      </c>
      <c r="B830" s="160">
        <v>5</v>
      </c>
      <c r="C830" s="155" t="s">
        <v>142</v>
      </c>
      <c r="D830" s="75"/>
      <c r="E830" s="75"/>
      <c r="F830" s="75" t="s">
        <v>149</v>
      </c>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c r="AE830" s="71"/>
      <c r="AF830" s="71"/>
      <c r="AG830" s="72"/>
    </row>
    <row r="831" spans="1:33" x14ac:dyDescent="0.2">
      <c r="A831" s="159" t="s">
        <v>915</v>
      </c>
      <c r="B831" s="160">
        <v>3</v>
      </c>
      <c r="C831" s="155"/>
      <c r="D831" s="75" t="s">
        <v>142</v>
      </c>
      <c r="E831" s="75"/>
      <c r="F831" s="75" t="s">
        <v>155</v>
      </c>
      <c r="G831" s="71"/>
      <c r="H831" s="71"/>
      <c r="I831" s="71"/>
      <c r="J831" s="71"/>
      <c r="K831" s="71"/>
      <c r="L831" s="71"/>
      <c r="M831" s="71"/>
      <c r="N831" s="71"/>
      <c r="O831" s="71"/>
      <c r="P831" s="71"/>
      <c r="Q831" s="71"/>
      <c r="R831" s="71"/>
      <c r="S831" s="71"/>
      <c r="T831" s="71"/>
      <c r="U831" s="71"/>
      <c r="V831" s="71"/>
      <c r="W831" s="71"/>
      <c r="X831" s="71"/>
      <c r="Y831" s="71"/>
      <c r="Z831" s="71"/>
      <c r="AA831" s="71"/>
      <c r="AB831" s="71"/>
      <c r="AC831" s="71"/>
      <c r="AD831" s="71"/>
      <c r="AE831" s="71"/>
      <c r="AF831" s="71"/>
      <c r="AG831" s="72"/>
    </row>
    <row r="832" spans="1:33" x14ac:dyDescent="0.2">
      <c r="A832" s="159" t="s">
        <v>916</v>
      </c>
      <c r="B832" s="160">
        <v>5</v>
      </c>
      <c r="C832" s="155"/>
      <c r="D832" s="75" t="s">
        <v>142</v>
      </c>
      <c r="E832" s="75"/>
      <c r="F832" s="75" t="s">
        <v>155</v>
      </c>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1"/>
      <c r="AF832" s="71"/>
      <c r="AG832" s="72"/>
    </row>
    <row r="833" spans="1:33" x14ac:dyDescent="0.2">
      <c r="A833" s="159" t="s">
        <v>917</v>
      </c>
      <c r="B833" s="160">
        <v>4</v>
      </c>
      <c r="C833" s="155" t="s">
        <v>142</v>
      </c>
      <c r="D833" s="75"/>
      <c r="E833" s="75"/>
      <c r="F833" s="75" t="s">
        <v>149</v>
      </c>
      <c r="G833" s="71"/>
      <c r="H833" s="71"/>
      <c r="I833" s="71"/>
      <c r="J833" s="71"/>
      <c r="K833" s="71"/>
      <c r="L833" s="71"/>
      <c r="M833" s="71"/>
      <c r="N833" s="71"/>
      <c r="O833" s="71"/>
      <c r="P833" s="71"/>
      <c r="Q833" s="71"/>
      <c r="R833" s="71"/>
      <c r="S833" s="71"/>
      <c r="T833" s="71"/>
      <c r="U833" s="71"/>
      <c r="V833" s="71"/>
      <c r="W833" s="71"/>
      <c r="X833" s="71"/>
      <c r="Y833" s="71"/>
      <c r="Z833" s="71"/>
      <c r="AA833" s="71"/>
      <c r="AB833" s="71"/>
      <c r="AC833" s="71"/>
      <c r="AD833" s="71"/>
      <c r="AE833" s="71"/>
      <c r="AF833" s="71"/>
      <c r="AG833" s="72"/>
    </row>
    <row r="834" spans="1:33" x14ac:dyDescent="0.2">
      <c r="A834" s="159" t="s">
        <v>918</v>
      </c>
      <c r="B834" s="160">
        <v>7</v>
      </c>
      <c r="C834" s="155"/>
      <c r="D834" s="75"/>
      <c r="E834" s="75"/>
      <c r="F834" s="75" t="s">
        <v>137</v>
      </c>
      <c r="G834" s="71"/>
      <c r="H834" s="71"/>
      <c r="I834" s="71"/>
      <c r="J834" s="71"/>
      <c r="K834" s="71"/>
      <c r="L834" s="71"/>
      <c r="M834" s="71"/>
      <c r="N834" s="71"/>
      <c r="O834" s="71"/>
      <c r="P834" s="71"/>
      <c r="Q834" s="71"/>
      <c r="R834" s="71"/>
      <c r="S834" s="71"/>
      <c r="T834" s="71"/>
      <c r="U834" s="71"/>
      <c r="V834" s="71"/>
      <c r="W834" s="71"/>
      <c r="X834" s="71"/>
      <c r="Y834" s="71"/>
      <c r="Z834" s="71"/>
      <c r="AA834" s="71"/>
      <c r="AB834" s="71"/>
      <c r="AC834" s="71"/>
      <c r="AD834" s="71"/>
      <c r="AE834" s="71"/>
      <c r="AF834" s="71"/>
      <c r="AG834" s="72"/>
    </row>
    <row r="835" spans="1:33" x14ac:dyDescent="0.2">
      <c r="A835" s="159" t="s">
        <v>919</v>
      </c>
      <c r="B835" s="160">
        <v>8</v>
      </c>
      <c r="C835" s="155"/>
      <c r="D835" s="75"/>
      <c r="E835" s="75"/>
      <c r="F835" s="75" t="s">
        <v>137</v>
      </c>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1"/>
      <c r="AF835" s="71"/>
      <c r="AG835" s="72"/>
    </row>
    <row r="836" spans="1:33" x14ac:dyDescent="0.2">
      <c r="A836" s="159" t="s">
        <v>920</v>
      </c>
      <c r="B836" s="161" t="s">
        <v>231</v>
      </c>
      <c r="C836" s="155"/>
      <c r="D836" s="75" t="s">
        <v>142</v>
      </c>
      <c r="E836" s="75"/>
      <c r="F836" s="75" t="s">
        <v>137</v>
      </c>
      <c r="G836" s="71"/>
      <c r="H836" s="71"/>
      <c r="I836" s="71"/>
      <c r="J836" s="71"/>
      <c r="K836" s="71"/>
      <c r="L836" s="71"/>
      <c r="M836" s="71"/>
      <c r="N836" s="71"/>
      <c r="O836" s="71"/>
      <c r="P836" s="71"/>
      <c r="Q836" s="71"/>
      <c r="R836" s="71"/>
      <c r="S836" s="71"/>
      <c r="T836" s="71"/>
      <c r="U836" s="71"/>
      <c r="V836" s="71"/>
      <c r="W836" s="71"/>
      <c r="X836" s="71"/>
      <c r="Y836" s="71"/>
      <c r="Z836" s="71"/>
      <c r="AA836" s="71"/>
      <c r="AB836" s="71"/>
      <c r="AC836" s="71"/>
      <c r="AD836" s="71"/>
      <c r="AE836" s="71"/>
      <c r="AF836" s="71"/>
      <c r="AG836" s="72"/>
    </row>
    <row r="837" spans="1:33" s="71" customFormat="1" x14ac:dyDescent="0.2">
      <c r="A837" s="159" t="s">
        <v>921</v>
      </c>
      <c r="B837" s="161" t="s">
        <v>231</v>
      </c>
      <c r="C837" s="155"/>
      <c r="D837" s="75"/>
      <c r="E837" s="75"/>
      <c r="F837" s="75" t="s">
        <v>137</v>
      </c>
      <c r="AG837" s="72"/>
    </row>
    <row r="838" spans="1:33" x14ac:dyDescent="0.2">
      <c r="A838" s="159" t="s">
        <v>922</v>
      </c>
      <c r="B838" s="160">
        <v>8</v>
      </c>
      <c r="C838" s="155"/>
      <c r="D838" s="75"/>
      <c r="E838" s="75"/>
      <c r="F838" s="75" t="s">
        <v>137</v>
      </c>
      <c r="G838" s="71"/>
      <c r="H838" s="71"/>
      <c r="I838" s="71"/>
      <c r="J838" s="71"/>
      <c r="K838" s="71"/>
      <c r="L838" s="71"/>
      <c r="M838" s="71"/>
      <c r="N838" s="71"/>
      <c r="O838" s="71"/>
      <c r="P838" s="71"/>
      <c r="Q838" s="71"/>
      <c r="R838" s="71"/>
      <c r="S838" s="71"/>
      <c r="T838" s="71"/>
      <c r="U838" s="71"/>
      <c r="V838" s="71"/>
      <c r="W838" s="71"/>
      <c r="X838" s="71"/>
      <c r="Y838" s="71"/>
      <c r="Z838" s="71"/>
      <c r="AA838" s="71"/>
      <c r="AB838" s="71"/>
      <c r="AC838" s="71"/>
      <c r="AD838" s="71"/>
      <c r="AE838" s="71"/>
      <c r="AF838" s="71"/>
      <c r="AG838" s="72"/>
    </row>
    <row r="839" spans="1:33" x14ac:dyDescent="0.2">
      <c r="A839" s="159" t="s">
        <v>923</v>
      </c>
      <c r="B839" s="160">
        <v>7</v>
      </c>
      <c r="C839" s="155"/>
      <c r="D839" s="75"/>
      <c r="E839" s="75"/>
      <c r="F839" s="75" t="s">
        <v>137</v>
      </c>
      <c r="G839" s="71"/>
      <c r="H839" s="71"/>
      <c r="I839" s="71"/>
      <c r="J839" s="71"/>
      <c r="K839" s="71"/>
      <c r="L839" s="71"/>
      <c r="M839" s="71"/>
      <c r="N839" s="71"/>
      <c r="O839" s="71"/>
      <c r="P839" s="71"/>
      <c r="Q839" s="71"/>
      <c r="R839" s="71"/>
      <c r="S839" s="71"/>
      <c r="T839" s="71"/>
      <c r="U839" s="71"/>
      <c r="V839" s="71"/>
      <c r="W839" s="71"/>
      <c r="X839" s="71"/>
      <c r="Y839" s="71"/>
      <c r="Z839" s="71"/>
      <c r="AA839" s="71"/>
      <c r="AB839" s="71"/>
      <c r="AC839" s="71"/>
      <c r="AD839" s="71"/>
      <c r="AE839" s="71"/>
      <c r="AF839" s="71"/>
      <c r="AG839" s="72"/>
    </row>
    <row r="840" spans="1:33" x14ac:dyDescent="0.2">
      <c r="A840" s="159" t="s">
        <v>924</v>
      </c>
      <c r="B840" s="160">
        <v>8</v>
      </c>
      <c r="C840" s="155" t="s">
        <v>142</v>
      </c>
      <c r="D840" s="75"/>
      <c r="E840" s="75"/>
      <c r="F840" s="75" t="s">
        <v>149</v>
      </c>
      <c r="G840" s="71"/>
      <c r="H840" s="71"/>
      <c r="I840" s="71"/>
      <c r="J840" s="71"/>
      <c r="K840" s="71"/>
      <c r="L840" s="71"/>
      <c r="M840" s="71"/>
      <c r="N840" s="71"/>
      <c r="O840" s="71"/>
      <c r="P840" s="71"/>
      <c r="Q840" s="71"/>
      <c r="R840" s="71"/>
      <c r="S840" s="71"/>
      <c r="T840" s="71"/>
      <c r="U840" s="71"/>
      <c r="V840" s="71"/>
      <c r="W840" s="71"/>
      <c r="X840" s="71"/>
      <c r="Y840" s="71"/>
      <c r="Z840" s="71"/>
      <c r="AA840" s="71"/>
      <c r="AB840" s="71"/>
      <c r="AC840" s="71"/>
      <c r="AD840" s="71"/>
      <c r="AE840" s="71"/>
      <c r="AF840" s="71"/>
      <c r="AG840" s="72"/>
    </row>
    <row r="841" spans="1:33" x14ac:dyDescent="0.2">
      <c r="A841" s="159" t="s">
        <v>925</v>
      </c>
      <c r="B841" s="160">
        <v>8</v>
      </c>
      <c r="C841" s="155"/>
      <c r="D841" s="75"/>
      <c r="E841" s="75"/>
      <c r="F841" s="75" t="s">
        <v>137</v>
      </c>
      <c r="G841" s="71"/>
      <c r="H841" s="71"/>
      <c r="I841" s="71"/>
      <c r="J841" s="71"/>
      <c r="K841" s="71"/>
      <c r="L841" s="71"/>
      <c r="M841" s="71"/>
      <c r="N841" s="71"/>
      <c r="O841" s="71"/>
      <c r="P841" s="71"/>
      <c r="Q841" s="71"/>
      <c r="R841" s="71"/>
      <c r="S841" s="71"/>
      <c r="T841" s="71"/>
      <c r="U841" s="71"/>
      <c r="V841" s="71"/>
      <c r="W841" s="71"/>
      <c r="X841" s="71"/>
      <c r="Y841" s="71"/>
      <c r="Z841" s="71"/>
      <c r="AA841" s="71"/>
      <c r="AB841" s="71"/>
      <c r="AC841" s="71"/>
      <c r="AD841" s="71"/>
      <c r="AE841" s="71"/>
      <c r="AF841" s="71"/>
      <c r="AG841" s="72"/>
    </row>
    <row r="842" spans="1:33" x14ac:dyDescent="0.2">
      <c r="A842" s="159" t="s">
        <v>926</v>
      </c>
      <c r="B842" s="160">
        <v>7</v>
      </c>
      <c r="C842" s="155" t="s">
        <v>142</v>
      </c>
      <c r="D842" s="75"/>
      <c r="E842" s="75"/>
      <c r="F842" s="75" t="s">
        <v>149</v>
      </c>
      <c r="G842" s="71"/>
      <c r="H842" s="71"/>
      <c r="I842" s="71"/>
      <c r="J842" s="71"/>
      <c r="K842" s="71"/>
      <c r="L842" s="71"/>
      <c r="M842" s="71"/>
      <c r="N842" s="71"/>
      <c r="O842" s="71"/>
      <c r="P842" s="71"/>
      <c r="Q842" s="71"/>
      <c r="R842" s="71"/>
      <c r="S842" s="71"/>
      <c r="T842" s="71"/>
      <c r="U842" s="71"/>
      <c r="V842" s="71"/>
      <c r="W842" s="71"/>
      <c r="X842" s="71"/>
      <c r="Y842" s="71"/>
      <c r="Z842" s="71"/>
      <c r="AA842" s="71"/>
      <c r="AB842" s="71"/>
      <c r="AC842" s="71"/>
      <c r="AD842" s="71"/>
      <c r="AE842" s="71"/>
      <c r="AF842" s="71"/>
      <c r="AG842" s="72"/>
    </row>
    <row r="843" spans="1:33" x14ac:dyDescent="0.2">
      <c r="A843" s="159" t="s">
        <v>927</v>
      </c>
      <c r="B843" s="160">
        <v>5</v>
      </c>
      <c r="C843" s="155"/>
      <c r="D843" s="75"/>
      <c r="E843" s="75"/>
      <c r="F843" s="75" t="s">
        <v>137</v>
      </c>
      <c r="G843" s="71"/>
      <c r="H843" s="71"/>
      <c r="I843" s="71"/>
      <c r="J843" s="71"/>
      <c r="K843" s="71"/>
      <c r="L843" s="71"/>
      <c r="M843" s="71"/>
      <c r="N843" s="71"/>
      <c r="O843" s="71"/>
      <c r="P843" s="71"/>
      <c r="Q843" s="71"/>
      <c r="R843" s="71"/>
      <c r="S843" s="71"/>
      <c r="T843" s="71"/>
      <c r="U843" s="71"/>
      <c r="V843" s="71"/>
      <c r="W843" s="71"/>
      <c r="X843" s="71"/>
      <c r="Y843" s="71"/>
      <c r="Z843" s="71"/>
      <c r="AA843" s="71"/>
      <c r="AB843" s="71"/>
      <c r="AC843" s="71"/>
      <c r="AD843" s="71"/>
      <c r="AE843" s="71"/>
      <c r="AF843" s="71"/>
      <c r="AG843" s="72"/>
    </row>
    <row r="844" spans="1:33" x14ac:dyDescent="0.2">
      <c r="A844" s="159" t="s">
        <v>928</v>
      </c>
      <c r="B844" s="160">
        <v>5</v>
      </c>
      <c r="C844" s="155"/>
      <c r="D844" s="75" t="s">
        <v>142</v>
      </c>
      <c r="E844" s="75"/>
      <c r="F844" s="75" t="s">
        <v>155</v>
      </c>
      <c r="G844" s="71"/>
      <c r="H844" s="71"/>
      <c r="I844" s="71"/>
      <c r="J844" s="71"/>
      <c r="K844" s="71"/>
      <c r="L844" s="71"/>
      <c r="M844" s="71"/>
      <c r="N844" s="71"/>
      <c r="O844" s="71"/>
      <c r="P844" s="71"/>
      <c r="Q844" s="71"/>
      <c r="R844" s="71"/>
      <c r="S844" s="71"/>
      <c r="T844" s="71"/>
      <c r="U844" s="71"/>
      <c r="V844" s="71"/>
      <c r="W844" s="71"/>
      <c r="X844" s="71"/>
      <c r="Y844" s="71"/>
      <c r="Z844" s="71"/>
      <c r="AA844" s="71"/>
      <c r="AB844" s="71"/>
      <c r="AC844" s="71"/>
      <c r="AD844" s="71"/>
      <c r="AE844" s="71"/>
      <c r="AF844" s="71"/>
      <c r="AG844" s="72"/>
    </row>
    <row r="845" spans="1:33" x14ac:dyDescent="0.2">
      <c r="A845" s="159" t="s">
        <v>929</v>
      </c>
      <c r="B845" s="160">
        <v>4</v>
      </c>
      <c r="C845" s="155"/>
      <c r="D845" s="75" t="s">
        <v>142</v>
      </c>
      <c r="E845" s="75"/>
      <c r="F845" s="75" t="s">
        <v>155</v>
      </c>
      <c r="G845" s="71"/>
      <c r="H845" s="71"/>
      <c r="I845" s="71"/>
      <c r="J845" s="71"/>
      <c r="K845" s="71"/>
      <c r="L845" s="71"/>
      <c r="M845" s="71"/>
      <c r="N845" s="71"/>
      <c r="O845" s="71"/>
      <c r="P845" s="71"/>
      <c r="Q845" s="71"/>
      <c r="R845" s="71"/>
      <c r="S845" s="71"/>
      <c r="T845" s="71"/>
      <c r="U845" s="71"/>
      <c r="V845" s="71"/>
      <c r="W845" s="71"/>
      <c r="X845" s="71"/>
      <c r="Y845" s="71"/>
      <c r="Z845" s="71"/>
      <c r="AA845" s="71"/>
      <c r="AB845" s="71"/>
      <c r="AC845" s="71"/>
      <c r="AD845" s="71"/>
      <c r="AE845" s="71"/>
      <c r="AF845" s="71"/>
      <c r="AG845" s="72"/>
    </row>
    <row r="846" spans="1:33" x14ac:dyDescent="0.2">
      <c r="A846" s="159" t="s">
        <v>930</v>
      </c>
      <c r="B846" s="160">
        <v>7</v>
      </c>
      <c r="C846" s="155"/>
      <c r="D846" s="75"/>
      <c r="E846" s="75"/>
      <c r="F846" s="75" t="s">
        <v>137</v>
      </c>
      <c r="G846" s="71"/>
      <c r="H846" s="71"/>
      <c r="I846" s="71"/>
      <c r="J846" s="71"/>
      <c r="K846" s="71"/>
      <c r="L846" s="71"/>
      <c r="M846" s="71"/>
      <c r="N846" s="71"/>
      <c r="O846" s="71"/>
      <c r="P846" s="71"/>
      <c r="Q846" s="71"/>
      <c r="R846" s="71"/>
      <c r="S846" s="71"/>
      <c r="T846" s="71"/>
      <c r="U846" s="71"/>
      <c r="V846" s="71"/>
      <c r="W846" s="71"/>
      <c r="X846" s="71"/>
      <c r="Y846" s="71"/>
      <c r="Z846" s="71"/>
      <c r="AA846" s="71"/>
      <c r="AB846" s="71"/>
      <c r="AC846" s="71"/>
      <c r="AD846" s="71"/>
      <c r="AE846" s="71"/>
      <c r="AF846" s="71"/>
      <c r="AG846" s="72"/>
    </row>
    <row r="847" spans="1:33" x14ac:dyDescent="0.2">
      <c r="A847" s="159" t="s">
        <v>931</v>
      </c>
      <c r="B847" s="160">
        <v>9</v>
      </c>
      <c r="C847" s="155"/>
      <c r="D847" s="75"/>
      <c r="E847" s="75"/>
      <c r="F847" s="75" t="s">
        <v>137</v>
      </c>
      <c r="G847" s="71"/>
      <c r="H847" s="71"/>
      <c r="I847" s="71"/>
      <c r="J847" s="71"/>
      <c r="K847" s="71"/>
      <c r="L847" s="71"/>
      <c r="M847" s="71"/>
      <c r="N847" s="71"/>
      <c r="O847" s="71"/>
      <c r="P847" s="71"/>
      <c r="Q847" s="71"/>
      <c r="R847" s="71"/>
      <c r="S847" s="71"/>
      <c r="T847" s="71"/>
      <c r="U847" s="71"/>
      <c r="V847" s="71"/>
      <c r="W847" s="71"/>
      <c r="X847" s="71"/>
      <c r="Y847" s="71"/>
      <c r="Z847" s="71"/>
      <c r="AA847" s="71"/>
      <c r="AB847" s="71"/>
      <c r="AC847" s="71"/>
      <c r="AD847" s="71"/>
      <c r="AE847" s="71"/>
      <c r="AF847" s="71"/>
      <c r="AG847" s="72"/>
    </row>
    <row r="848" spans="1:33" x14ac:dyDescent="0.2">
      <c r="A848" s="159" t="s">
        <v>932</v>
      </c>
      <c r="B848" s="160">
        <v>2</v>
      </c>
      <c r="C848" s="155"/>
      <c r="D848" s="75"/>
      <c r="E848" s="75"/>
      <c r="F848" s="75" t="s">
        <v>137</v>
      </c>
      <c r="G848" s="71"/>
      <c r="H848" s="71"/>
      <c r="I848" s="71"/>
      <c r="J848" s="71"/>
      <c r="K848" s="71"/>
      <c r="L848" s="71"/>
      <c r="M848" s="71"/>
      <c r="N848" s="71"/>
      <c r="O848" s="71"/>
      <c r="P848" s="71"/>
      <c r="Q848" s="71"/>
      <c r="R848" s="71"/>
      <c r="S848" s="71"/>
      <c r="T848" s="71"/>
      <c r="U848" s="71"/>
      <c r="V848" s="71"/>
      <c r="W848" s="71"/>
      <c r="X848" s="71"/>
      <c r="Y848" s="71"/>
      <c r="Z848" s="71"/>
      <c r="AA848" s="71"/>
      <c r="AB848" s="71"/>
      <c r="AC848" s="71"/>
      <c r="AD848" s="71"/>
      <c r="AE848" s="71"/>
      <c r="AF848" s="71"/>
      <c r="AG848" s="72"/>
    </row>
    <row r="849" spans="1:33" x14ac:dyDescent="0.2">
      <c r="A849" s="159" t="s">
        <v>933</v>
      </c>
      <c r="B849" s="160">
        <v>2</v>
      </c>
      <c r="C849" s="155"/>
      <c r="D849" s="75"/>
      <c r="E849" s="75"/>
      <c r="F849" s="75" t="s">
        <v>137</v>
      </c>
      <c r="G849" s="71"/>
      <c r="H849" s="71"/>
      <c r="I849" s="71"/>
      <c r="J849" s="71"/>
      <c r="K849" s="71"/>
      <c r="L849" s="71"/>
      <c r="M849" s="71"/>
      <c r="N849" s="71"/>
      <c r="O849" s="71"/>
      <c r="P849" s="71"/>
      <c r="Q849" s="71"/>
      <c r="R849" s="71"/>
      <c r="S849" s="71"/>
      <c r="T849" s="71"/>
      <c r="U849" s="71"/>
      <c r="V849" s="71"/>
      <c r="W849" s="71"/>
      <c r="X849" s="71"/>
      <c r="Y849" s="71"/>
      <c r="Z849" s="71"/>
      <c r="AA849" s="71"/>
      <c r="AB849" s="71"/>
      <c r="AC849" s="71"/>
      <c r="AD849" s="71"/>
      <c r="AE849" s="71"/>
      <c r="AF849" s="71"/>
      <c r="AG849" s="72"/>
    </row>
    <row r="850" spans="1:33" x14ac:dyDescent="0.2">
      <c r="A850" s="159" t="s">
        <v>934</v>
      </c>
      <c r="B850" s="160">
        <v>8</v>
      </c>
      <c r="C850" s="155"/>
      <c r="D850" s="75"/>
      <c r="E850" s="75"/>
      <c r="F850" s="75" t="s">
        <v>137</v>
      </c>
      <c r="G850" s="71"/>
      <c r="H850" s="71"/>
      <c r="I850" s="71"/>
      <c r="J850" s="71"/>
      <c r="K850" s="71"/>
      <c r="L850" s="71"/>
      <c r="M850" s="71"/>
      <c r="N850" s="71"/>
      <c r="O850" s="71"/>
      <c r="P850" s="71"/>
      <c r="Q850" s="71"/>
      <c r="R850" s="71"/>
      <c r="S850" s="71"/>
      <c r="T850" s="71"/>
      <c r="U850" s="71"/>
      <c r="V850" s="71"/>
      <c r="W850" s="71"/>
      <c r="X850" s="71"/>
      <c r="Y850" s="71"/>
      <c r="Z850" s="71"/>
      <c r="AA850" s="71"/>
      <c r="AB850" s="71"/>
      <c r="AC850" s="71"/>
      <c r="AD850" s="71"/>
      <c r="AE850" s="71"/>
      <c r="AF850" s="71"/>
      <c r="AG850" s="72"/>
    </row>
    <row r="851" spans="1:33" x14ac:dyDescent="0.2">
      <c r="A851" s="159" t="s">
        <v>935</v>
      </c>
      <c r="B851" s="160">
        <v>9</v>
      </c>
      <c r="C851" s="155"/>
      <c r="D851" s="75"/>
      <c r="E851" s="75"/>
      <c r="F851" s="75" t="s">
        <v>137</v>
      </c>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c r="AF851" s="71"/>
      <c r="AG851" s="72"/>
    </row>
    <row r="852" spans="1:33" x14ac:dyDescent="0.2">
      <c r="A852" s="159" t="s">
        <v>936</v>
      </c>
      <c r="B852" s="160">
        <v>8</v>
      </c>
      <c r="C852" s="155"/>
      <c r="D852" s="75"/>
      <c r="E852" s="75"/>
      <c r="F852" s="75" t="s">
        <v>137</v>
      </c>
      <c r="G852" s="71"/>
      <c r="H852" s="71"/>
      <c r="I852" s="71"/>
      <c r="J852" s="71"/>
      <c r="K852" s="71"/>
      <c r="L852" s="71"/>
      <c r="M852" s="71"/>
      <c r="N852" s="71"/>
      <c r="O852" s="71"/>
      <c r="P852" s="71"/>
      <c r="Q852" s="71"/>
      <c r="R852" s="71"/>
      <c r="S852" s="71"/>
      <c r="T852" s="71"/>
      <c r="U852" s="71"/>
      <c r="V852" s="71"/>
      <c r="W852" s="71"/>
      <c r="X852" s="71"/>
      <c r="Y852" s="71"/>
      <c r="Z852" s="71"/>
      <c r="AA852" s="71"/>
      <c r="AB852" s="71"/>
      <c r="AC852" s="71"/>
      <c r="AD852" s="71"/>
      <c r="AE852" s="71"/>
      <c r="AF852" s="71"/>
      <c r="AG852" s="72"/>
    </row>
    <row r="853" spans="1:33" x14ac:dyDescent="0.2">
      <c r="A853" s="159" t="s">
        <v>937</v>
      </c>
      <c r="B853" s="160">
        <v>3</v>
      </c>
      <c r="C853" s="155"/>
      <c r="D853" s="75" t="s">
        <v>142</v>
      </c>
      <c r="E853" s="75"/>
      <c r="F853" s="75" t="s">
        <v>155</v>
      </c>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c r="AE853" s="71"/>
      <c r="AF853" s="71"/>
      <c r="AG853" s="72"/>
    </row>
    <row r="854" spans="1:33" x14ac:dyDescent="0.2">
      <c r="A854" s="159" t="s">
        <v>938</v>
      </c>
      <c r="B854" s="160">
        <v>8</v>
      </c>
      <c r="C854" s="155" t="s">
        <v>142</v>
      </c>
      <c r="D854" s="75"/>
      <c r="E854" s="75"/>
      <c r="F854" s="75" t="s">
        <v>149</v>
      </c>
      <c r="G854" s="71"/>
      <c r="H854" s="71"/>
      <c r="I854" s="71"/>
      <c r="J854" s="71"/>
      <c r="K854" s="71"/>
      <c r="L854" s="71"/>
      <c r="M854" s="71"/>
      <c r="N854" s="71"/>
      <c r="O854" s="71"/>
      <c r="P854" s="71"/>
      <c r="Q854" s="71"/>
      <c r="R854" s="71"/>
      <c r="S854" s="71"/>
      <c r="T854" s="71"/>
      <c r="U854" s="71"/>
      <c r="V854" s="71"/>
      <c r="W854" s="71"/>
      <c r="X854" s="71"/>
      <c r="Y854" s="71"/>
      <c r="Z854" s="71"/>
      <c r="AA854" s="71"/>
      <c r="AB854" s="71"/>
      <c r="AC854" s="71"/>
      <c r="AD854" s="71"/>
      <c r="AE854" s="71"/>
      <c r="AF854" s="71"/>
      <c r="AG854" s="72"/>
    </row>
    <row r="855" spans="1:33" x14ac:dyDescent="0.2">
      <c r="A855" s="159" t="s">
        <v>939</v>
      </c>
      <c r="B855" s="160">
        <v>5</v>
      </c>
      <c r="C855" s="155"/>
      <c r="D855" s="75" t="s">
        <v>142</v>
      </c>
      <c r="E855" s="75"/>
      <c r="F855" s="75" t="s">
        <v>155</v>
      </c>
      <c r="G855" s="71"/>
      <c r="H855" s="71"/>
      <c r="I855" s="71"/>
      <c r="J855" s="71"/>
      <c r="K855" s="71"/>
      <c r="L855" s="71"/>
      <c r="M855" s="71"/>
      <c r="N855" s="71"/>
      <c r="O855" s="71"/>
      <c r="P855" s="71"/>
      <c r="Q855" s="71"/>
      <c r="R855" s="71"/>
      <c r="S855" s="71"/>
      <c r="T855" s="71"/>
      <c r="U855" s="71"/>
      <c r="V855" s="71"/>
      <c r="W855" s="71"/>
      <c r="X855" s="71"/>
      <c r="Y855" s="71"/>
      <c r="Z855" s="71"/>
      <c r="AA855" s="71"/>
      <c r="AB855" s="71"/>
      <c r="AC855" s="71"/>
      <c r="AD855" s="71"/>
      <c r="AE855" s="71"/>
      <c r="AF855" s="71"/>
      <c r="AG855" s="72"/>
    </row>
    <row r="856" spans="1:33" x14ac:dyDescent="0.2">
      <c r="A856" s="159" t="s">
        <v>940</v>
      </c>
      <c r="B856" s="160">
        <v>4</v>
      </c>
      <c r="C856" s="155"/>
      <c r="D856" s="75"/>
      <c r="E856" s="75"/>
      <c r="F856" s="75" t="s">
        <v>137</v>
      </c>
      <c r="G856" s="71"/>
      <c r="H856" s="71"/>
      <c r="I856" s="71"/>
      <c r="J856" s="71"/>
      <c r="K856" s="71"/>
      <c r="L856" s="71"/>
      <c r="M856" s="71"/>
      <c r="N856" s="71"/>
      <c r="O856" s="71"/>
      <c r="P856" s="71"/>
      <c r="Q856" s="71"/>
      <c r="R856" s="71"/>
      <c r="S856" s="71"/>
      <c r="T856" s="71"/>
      <c r="U856" s="71"/>
      <c r="V856" s="71"/>
      <c r="W856" s="71"/>
      <c r="X856" s="71"/>
      <c r="Y856" s="71"/>
      <c r="Z856" s="71"/>
      <c r="AA856" s="71"/>
      <c r="AB856" s="71"/>
      <c r="AC856" s="71"/>
      <c r="AD856" s="71"/>
      <c r="AE856" s="71"/>
      <c r="AF856" s="71"/>
      <c r="AG856" s="72"/>
    </row>
    <row r="857" spans="1:33" x14ac:dyDescent="0.2">
      <c r="A857" s="159" t="s">
        <v>941</v>
      </c>
      <c r="B857" s="160">
        <v>6</v>
      </c>
      <c r="C857" s="155"/>
      <c r="D857" s="75"/>
      <c r="E857" s="75"/>
      <c r="F857" s="75" t="s">
        <v>137</v>
      </c>
      <c r="G857" s="71"/>
      <c r="H857" s="71"/>
      <c r="I857" s="71"/>
      <c r="J857" s="71"/>
      <c r="K857" s="71"/>
      <c r="L857" s="71"/>
      <c r="M857" s="71"/>
      <c r="N857" s="71"/>
      <c r="O857" s="71"/>
      <c r="P857" s="71"/>
      <c r="Q857" s="71"/>
      <c r="R857" s="71"/>
      <c r="S857" s="71"/>
      <c r="T857" s="71"/>
      <c r="U857" s="71"/>
      <c r="V857" s="71"/>
      <c r="W857" s="71"/>
      <c r="X857" s="71"/>
      <c r="Y857" s="71"/>
      <c r="Z857" s="71"/>
      <c r="AA857" s="71"/>
      <c r="AB857" s="71"/>
      <c r="AC857" s="71"/>
      <c r="AD857" s="71"/>
      <c r="AE857" s="71"/>
      <c r="AF857" s="71"/>
      <c r="AG857" s="72"/>
    </row>
    <row r="858" spans="1:33" x14ac:dyDescent="0.2">
      <c r="A858" s="159" t="s">
        <v>942</v>
      </c>
      <c r="B858" s="160">
        <v>7</v>
      </c>
      <c r="C858" s="155"/>
      <c r="D858" s="75"/>
      <c r="E858" s="75"/>
      <c r="F858" s="75" t="s">
        <v>137</v>
      </c>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71"/>
      <c r="AF858" s="71"/>
      <c r="AG858" s="72"/>
    </row>
    <row r="859" spans="1:33" x14ac:dyDescent="0.2">
      <c r="A859" s="159" t="s">
        <v>943</v>
      </c>
      <c r="B859" s="160">
        <v>5</v>
      </c>
      <c r="C859" s="155"/>
      <c r="D859" s="75"/>
      <c r="E859" s="75"/>
      <c r="F859" s="75" t="s">
        <v>137</v>
      </c>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c r="AE859" s="71"/>
      <c r="AF859" s="71"/>
      <c r="AG859" s="72"/>
    </row>
    <row r="860" spans="1:33" x14ac:dyDescent="0.2">
      <c r="A860" s="159" t="s">
        <v>944</v>
      </c>
      <c r="B860" s="160">
        <v>7</v>
      </c>
      <c r="C860" s="155"/>
      <c r="D860" s="75"/>
      <c r="E860" s="75"/>
      <c r="F860" s="75" t="s">
        <v>137</v>
      </c>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c r="AE860" s="71"/>
      <c r="AF860" s="71"/>
      <c r="AG860" s="72"/>
    </row>
    <row r="861" spans="1:33" x14ac:dyDescent="0.2">
      <c r="A861" s="159" t="s">
        <v>945</v>
      </c>
      <c r="B861" s="160">
        <v>4</v>
      </c>
      <c r="C861" s="155"/>
      <c r="D861" s="75"/>
      <c r="E861" s="75"/>
      <c r="F861" s="75" t="s">
        <v>137</v>
      </c>
      <c r="G861" s="71"/>
      <c r="H861" s="71"/>
      <c r="I861" s="71"/>
      <c r="J861" s="71"/>
      <c r="K861" s="71"/>
      <c r="L861" s="71"/>
      <c r="M861" s="71"/>
      <c r="N861" s="71"/>
      <c r="O861" s="71"/>
      <c r="P861" s="71"/>
      <c r="Q861" s="71"/>
      <c r="R861" s="71"/>
      <c r="S861" s="71"/>
      <c r="T861" s="71"/>
      <c r="U861" s="71"/>
      <c r="V861" s="71"/>
      <c r="W861" s="71"/>
      <c r="X861" s="71"/>
      <c r="Y861" s="71"/>
      <c r="Z861" s="71"/>
      <c r="AA861" s="71"/>
      <c r="AB861" s="71"/>
      <c r="AC861" s="71"/>
      <c r="AD861" s="71"/>
      <c r="AE861" s="71"/>
      <c r="AF861" s="71"/>
      <c r="AG861" s="72"/>
    </row>
    <row r="862" spans="1:33" x14ac:dyDescent="0.2">
      <c r="A862" s="159" t="s">
        <v>946</v>
      </c>
      <c r="B862" s="160">
        <v>5</v>
      </c>
      <c r="C862" s="155"/>
      <c r="D862" s="75"/>
      <c r="E862" s="75"/>
      <c r="F862" s="75" t="s">
        <v>137</v>
      </c>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2"/>
    </row>
    <row r="863" spans="1:33" x14ac:dyDescent="0.2">
      <c r="A863" s="162" t="s">
        <v>947</v>
      </c>
      <c r="B863" s="164">
        <v>7</v>
      </c>
      <c r="C863" s="155"/>
      <c r="D863" s="75"/>
      <c r="E863" s="75"/>
      <c r="F863" s="75" t="s">
        <v>137</v>
      </c>
      <c r="G863" s="71"/>
      <c r="H863" s="71"/>
      <c r="I863" s="71"/>
      <c r="J863" s="71"/>
      <c r="K863" s="71"/>
      <c r="L863" s="71"/>
      <c r="M863" s="71"/>
      <c r="N863" s="71"/>
      <c r="O863" s="71"/>
      <c r="P863" s="71"/>
      <c r="Q863" s="71"/>
      <c r="R863" s="71"/>
      <c r="S863" s="71"/>
      <c r="T863" s="71"/>
      <c r="U863" s="71"/>
      <c r="V863" s="71"/>
      <c r="W863" s="71"/>
      <c r="X863" s="71"/>
      <c r="Y863" s="71"/>
      <c r="Z863" s="71"/>
      <c r="AA863" s="71"/>
      <c r="AB863" s="71"/>
      <c r="AC863" s="71"/>
      <c r="AD863" s="71"/>
      <c r="AE863" s="71"/>
      <c r="AF863" s="71"/>
      <c r="AG863" s="72"/>
    </row>
    <row r="864" spans="1:33" x14ac:dyDescent="0.2">
      <c r="A864" s="159" t="s">
        <v>948</v>
      </c>
      <c r="B864" s="160">
        <v>7</v>
      </c>
      <c r="C864" s="155"/>
      <c r="D864" s="75"/>
      <c r="E864" s="75"/>
      <c r="F864" s="75" t="s">
        <v>137</v>
      </c>
      <c r="G864" s="71"/>
      <c r="H864" s="71"/>
      <c r="I864" s="71"/>
      <c r="J864" s="71"/>
      <c r="K864" s="71"/>
      <c r="L864" s="71"/>
      <c r="M864" s="71"/>
      <c r="N864" s="71"/>
      <c r="O864" s="71"/>
      <c r="P864" s="71"/>
      <c r="Q864" s="71"/>
      <c r="R864" s="71"/>
      <c r="S864" s="71"/>
      <c r="T864" s="71"/>
      <c r="U864" s="71"/>
      <c r="V864" s="71"/>
      <c r="W864" s="71"/>
      <c r="X864" s="71"/>
      <c r="Y864" s="71"/>
      <c r="Z864" s="71"/>
      <c r="AA864" s="71"/>
      <c r="AB864" s="71"/>
      <c r="AC864" s="71"/>
      <c r="AD864" s="71"/>
      <c r="AE864" s="71"/>
      <c r="AF864" s="71"/>
      <c r="AG864" s="72"/>
    </row>
    <row r="865" spans="1:33" x14ac:dyDescent="0.2">
      <c r="A865" s="159" t="s">
        <v>949</v>
      </c>
      <c r="B865" s="160">
        <v>8</v>
      </c>
      <c r="C865" s="155"/>
      <c r="D865" s="75"/>
      <c r="E865" s="75"/>
      <c r="F865" s="75" t="s">
        <v>137</v>
      </c>
      <c r="G865" s="71"/>
      <c r="H865" s="71"/>
      <c r="I865" s="71"/>
      <c r="J865" s="71"/>
      <c r="K865" s="71"/>
      <c r="L865" s="71"/>
      <c r="M865" s="71"/>
      <c r="N865" s="71"/>
      <c r="O865" s="71"/>
      <c r="P865" s="71"/>
      <c r="Q865" s="71"/>
      <c r="R865" s="71"/>
      <c r="S865" s="71"/>
      <c r="T865" s="71"/>
      <c r="U865" s="71"/>
      <c r="V865" s="71"/>
      <c r="W865" s="71"/>
      <c r="X865" s="71"/>
      <c r="Y865" s="71"/>
      <c r="Z865" s="71"/>
      <c r="AA865" s="71"/>
      <c r="AB865" s="71"/>
      <c r="AC865" s="71"/>
      <c r="AD865" s="71"/>
      <c r="AE865" s="71"/>
      <c r="AF865" s="71"/>
      <c r="AG865" s="72"/>
    </row>
    <row r="866" spans="1:33" x14ac:dyDescent="0.2">
      <c r="A866" s="159" t="s">
        <v>950</v>
      </c>
      <c r="B866" s="160">
        <v>2</v>
      </c>
      <c r="C866" s="155"/>
      <c r="D866" s="75" t="s">
        <v>142</v>
      </c>
      <c r="E866" s="75"/>
      <c r="F866" s="75" t="s">
        <v>155</v>
      </c>
      <c r="G866" s="71"/>
      <c r="H866" s="71"/>
      <c r="I866" s="71"/>
      <c r="J866" s="71"/>
      <c r="K866" s="71"/>
      <c r="L866" s="71"/>
      <c r="M866" s="71"/>
      <c r="N866" s="71"/>
      <c r="O866" s="71"/>
      <c r="P866" s="71"/>
      <c r="Q866" s="71"/>
      <c r="R866" s="71"/>
      <c r="S866" s="71"/>
      <c r="T866" s="71"/>
      <c r="U866" s="71"/>
      <c r="V866" s="71"/>
      <c r="W866" s="71"/>
      <c r="X866" s="71"/>
      <c r="Y866" s="71"/>
      <c r="Z866" s="71"/>
      <c r="AA866" s="71"/>
      <c r="AB866" s="71"/>
      <c r="AC866" s="71"/>
      <c r="AD866" s="71"/>
      <c r="AE866" s="71"/>
      <c r="AF866" s="71"/>
      <c r="AG866" s="72"/>
    </row>
    <row r="867" spans="1:33" x14ac:dyDescent="0.2">
      <c r="A867" s="159" t="s">
        <v>951</v>
      </c>
      <c r="B867" s="160">
        <v>4</v>
      </c>
      <c r="C867" s="155"/>
      <c r="D867" s="75" t="s">
        <v>142</v>
      </c>
      <c r="E867" s="75"/>
      <c r="F867" s="75" t="s">
        <v>155</v>
      </c>
      <c r="G867" s="71"/>
      <c r="H867" s="71"/>
      <c r="I867" s="71"/>
      <c r="J867" s="71"/>
      <c r="K867" s="71"/>
      <c r="L867" s="71"/>
      <c r="M867" s="71"/>
      <c r="N867" s="71"/>
      <c r="O867" s="71"/>
      <c r="P867" s="71"/>
      <c r="Q867" s="71"/>
      <c r="R867" s="71"/>
      <c r="S867" s="71"/>
      <c r="T867" s="71"/>
      <c r="U867" s="71"/>
      <c r="V867" s="71"/>
      <c r="W867" s="71"/>
      <c r="X867" s="71"/>
      <c r="Y867" s="71"/>
      <c r="Z867" s="71"/>
      <c r="AA867" s="71"/>
      <c r="AB867" s="71"/>
      <c r="AC867" s="71"/>
      <c r="AD867" s="71"/>
      <c r="AE867" s="71"/>
      <c r="AF867" s="71"/>
      <c r="AG867" s="72"/>
    </row>
    <row r="868" spans="1:33" x14ac:dyDescent="0.2">
      <c r="A868" s="159" t="s">
        <v>952</v>
      </c>
      <c r="B868" s="160">
        <v>5</v>
      </c>
      <c r="C868" s="155"/>
      <c r="D868" s="75"/>
      <c r="E868" s="75"/>
      <c r="F868" s="75" t="s">
        <v>137</v>
      </c>
      <c r="G868" s="71"/>
      <c r="H868" s="71"/>
      <c r="I868" s="71"/>
      <c r="J868" s="71"/>
      <c r="K868" s="71"/>
      <c r="L868" s="71"/>
      <c r="M868" s="71"/>
      <c r="N868" s="71"/>
      <c r="O868" s="71"/>
      <c r="P868" s="71"/>
      <c r="Q868" s="71"/>
      <c r="R868" s="71"/>
      <c r="S868" s="71"/>
      <c r="T868" s="71"/>
      <c r="U868" s="71"/>
      <c r="V868" s="71"/>
      <c r="W868" s="71"/>
      <c r="X868" s="71"/>
      <c r="Y868" s="71"/>
      <c r="Z868" s="71"/>
      <c r="AA868" s="71"/>
      <c r="AB868" s="71"/>
      <c r="AC868" s="71"/>
      <c r="AD868" s="71"/>
      <c r="AE868" s="71"/>
      <c r="AF868" s="71"/>
      <c r="AG868" s="72"/>
    </row>
    <row r="869" spans="1:33" x14ac:dyDescent="0.2">
      <c r="A869" s="159" t="s">
        <v>953</v>
      </c>
      <c r="B869" s="160">
        <v>8</v>
      </c>
      <c r="C869" s="155" t="s">
        <v>142</v>
      </c>
      <c r="D869" s="75" t="s">
        <v>142</v>
      </c>
      <c r="E869" s="75"/>
      <c r="F869" s="75" t="s">
        <v>155</v>
      </c>
      <c r="G869" s="71"/>
      <c r="H869" s="71"/>
      <c r="I869" s="71"/>
      <c r="J869" s="71"/>
      <c r="K869" s="71"/>
      <c r="L869" s="71"/>
      <c r="M869" s="71"/>
      <c r="N869" s="71"/>
      <c r="O869" s="71"/>
      <c r="P869" s="71"/>
      <c r="Q869" s="71"/>
      <c r="R869" s="71"/>
      <c r="S869" s="71"/>
      <c r="T869" s="71"/>
      <c r="U869" s="71"/>
      <c r="V869" s="71"/>
      <c r="W869" s="71"/>
      <c r="X869" s="71"/>
      <c r="Y869" s="71"/>
      <c r="Z869" s="71"/>
      <c r="AA869" s="71"/>
      <c r="AB869" s="71"/>
      <c r="AC869" s="71"/>
      <c r="AD869" s="71"/>
      <c r="AE869" s="71"/>
      <c r="AF869" s="71"/>
      <c r="AG869" s="72"/>
    </row>
    <row r="870" spans="1:33" x14ac:dyDescent="0.2">
      <c r="A870" s="159" t="s">
        <v>954</v>
      </c>
      <c r="B870" s="160">
        <v>6</v>
      </c>
      <c r="C870" s="155" t="s">
        <v>142</v>
      </c>
      <c r="D870" s="75"/>
      <c r="E870" s="75"/>
      <c r="F870" s="75" t="s">
        <v>149</v>
      </c>
      <c r="G870" s="71"/>
      <c r="H870" s="71"/>
      <c r="I870" s="71"/>
      <c r="J870" s="71"/>
      <c r="K870" s="71"/>
      <c r="L870" s="71"/>
      <c r="M870" s="71"/>
      <c r="N870" s="71"/>
      <c r="O870" s="71"/>
      <c r="P870" s="71"/>
      <c r="Q870" s="71"/>
      <c r="R870" s="71"/>
      <c r="S870" s="71"/>
      <c r="T870" s="71"/>
      <c r="U870" s="71"/>
      <c r="V870" s="71"/>
      <c r="W870" s="71"/>
      <c r="X870" s="71"/>
      <c r="Y870" s="71"/>
      <c r="Z870" s="71"/>
      <c r="AA870" s="71"/>
      <c r="AB870" s="71"/>
      <c r="AC870" s="71"/>
      <c r="AD870" s="71"/>
      <c r="AE870" s="71"/>
      <c r="AF870" s="71"/>
      <c r="AG870" s="72"/>
    </row>
    <row r="871" spans="1:33" x14ac:dyDescent="0.2">
      <c r="A871" s="159" t="s">
        <v>955</v>
      </c>
      <c r="B871" s="160">
        <v>7</v>
      </c>
      <c r="C871" s="155"/>
      <c r="D871" s="75"/>
      <c r="E871" s="75"/>
      <c r="F871" s="75" t="s">
        <v>137</v>
      </c>
      <c r="G871" s="71"/>
      <c r="H871" s="71"/>
      <c r="I871" s="71"/>
      <c r="J871" s="71"/>
      <c r="K871" s="71"/>
      <c r="L871" s="71"/>
      <c r="M871" s="71"/>
      <c r="N871" s="71"/>
      <c r="O871" s="71"/>
      <c r="P871" s="71"/>
      <c r="Q871" s="71"/>
      <c r="R871" s="71"/>
      <c r="S871" s="71"/>
      <c r="T871" s="71"/>
      <c r="U871" s="71"/>
      <c r="V871" s="71"/>
      <c r="W871" s="71"/>
      <c r="X871" s="71"/>
      <c r="Y871" s="71"/>
      <c r="Z871" s="71"/>
      <c r="AA871" s="71"/>
      <c r="AB871" s="71"/>
      <c r="AC871" s="71"/>
      <c r="AD871" s="71"/>
      <c r="AE871" s="71"/>
      <c r="AF871" s="71"/>
      <c r="AG871" s="72"/>
    </row>
    <row r="872" spans="1:33" x14ac:dyDescent="0.2">
      <c r="A872" s="159" t="s">
        <v>956</v>
      </c>
      <c r="B872" s="160">
        <v>6</v>
      </c>
      <c r="C872" s="155"/>
      <c r="D872" s="75"/>
      <c r="E872" s="75"/>
      <c r="F872" s="75" t="s">
        <v>137</v>
      </c>
      <c r="G872" s="71"/>
      <c r="H872" s="71"/>
      <c r="I872" s="71"/>
      <c r="J872" s="71"/>
      <c r="K872" s="71"/>
      <c r="L872" s="71"/>
      <c r="M872" s="71"/>
      <c r="N872" s="71"/>
      <c r="O872" s="71"/>
      <c r="P872" s="71"/>
      <c r="Q872" s="71"/>
      <c r="R872" s="71"/>
      <c r="S872" s="71"/>
      <c r="T872" s="71"/>
      <c r="U872" s="71"/>
      <c r="V872" s="71"/>
      <c r="W872" s="71"/>
      <c r="X872" s="71"/>
      <c r="Y872" s="71"/>
      <c r="Z872" s="71"/>
      <c r="AA872" s="71"/>
      <c r="AB872" s="71"/>
      <c r="AC872" s="71"/>
      <c r="AD872" s="71"/>
      <c r="AE872" s="71"/>
      <c r="AF872" s="71"/>
      <c r="AG872" s="72"/>
    </row>
    <row r="873" spans="1:33" x14ac:dyDescent="0.2">
      <c r="A873" s="159" t="s">
        <v>957</v>
      </c>
      <c r="B873" s="160">
        <v>7</v>
      </c>
      <c r="C873" s="155" t="s">
        <v>142</v>
      </c>
      <c r="D873" s="75"/>
      <c r="E873" s="75"/>
      <c r="F873" s="75" t="s">
        <v>149</v>
      </c>
      <c r="G873" s="71"/>
      <c r="H873" s="71"/>
      <c r="I873" s="71"/>
      <c r="J873" s="71"/>
      <c r="K873" s="71"/>
      <c r="L873" s="71"/>
      <c r="M873" s="71"/>
      <c r="N873" s="71"/>
      <c r="O873" s="71"/>
      <c r="P873" s="71"/>
      <c r="Q873" s="71"/>
      <c r="R873" s="71"/>
      <c r="S873" s="71"/>
      <c r="T873" s="71"/>
      <c r="U873" s="71"/>
      <c r="V873" s="71"/>
      <c r="W873" s="71"/>
      <c r="X873" s="71"/>
      <c r="Y873" s="71"/>
      <c r="Z873" s="71"/>
      <c r="AA873" s="71"/>
      <c r="AB873" s="71"/>
      <c r="AC873" s="71"/>
      <c r="AD873" s="71"/>
      <c r="AE873" s="71"/>
      <c r="AF873" s="71"/>
      <c r="AG873" s="72"/>
    </row>
    <row r="874" spans="1:33" x14ac:dyDescent="0.2">
      <c r="A874" s="159" t="s">
        <v>958</v>
      </c>
      <c r="B874" s="160">
        <v>7</v>
      </c>
      <c r="C874" s="155"/>
      <c r="D874" s="75"/>
      <c r="E874" s="75"/>
      <c r="F874" s="75" t="s">
        <v>137</v>
      </c>
      <c r="G874" s="71"/>
      <c r="H874" s="71"/>
      <c r="I874" s="71"/>
      <c r="J874" s="71"/>
      <c r="K874" s="71"/>
      <c r="L874" s="71"/>
      <c r="M874" s="71"/>
      <c r="N874" s="71"/>
      <c r="O874" s="71"/>
      <c r="P874" s="71"/>
      <c r="Q874" s="71"/>
      <c r="R874" s="71"/>
      <c r="S874" s="71"/>
      <c r="T874" s="71"/>
      <c r="U874" s="71"/>
      <c r="V874" s="71"/>
      <c r="W874" s="71"/>
      <c r="X874" s="71"/>
      <c r="Y874" s="71"/>
      <c r="Z874" s="71"/>
      <c r="AA874" s="71"/>
      <c r="AB874" s="71"/>
      <c r="AC874" s="71"/>
      <c r="AD874" s="71"/>
      <c r="AE874" s="71"/>
      <c r="AF874" s="71"/>
      <c r="AG874" s="72"/>
    </row>
    <row r="875" spans="1:33" x14ac:dyDescent="0.2">
      <c r="A875" s="159" t="s">
        <v>959</v>
      </c>
      <c r="B875" s="160">
        <v>4</v>
      </c>
      <c r="C875" s="155"/>
      <c r="D875" s="75"/>
      <c r="E875" s="75"/>
      <c r="F875" s="75" t="s">
        <v>137</v>
      </c>
      <c r="G875" s="71"/>
      <c r="H875" s="71"/>
      <c r="I875" s="71"/>
      <c r="J875" s="71"/>
      <c r="K875" s="71"/>
      <c r="L875" s="71"/>
      <c r="M875" s="71"/>
      <c r="N875" s="71"/>
      <c r="O875" s="71"/>
      <c r="P875" s="71"/>
      <c r="Q875" s="71"/>
      <c r="R875" s="71"/>
      <c r="S875" s="71"/>
      <c r="T875" s="71"/>
      <c r="U875" s="71"/>
      <c r="V875" s="71"/>
      <c r="W875" s="71"/>
      <c r="X875" s="71"/>
      <c r="Y875" s="71"/>
      <c r="Z875" s="71"/>
      <c r="AA875" s="71"/>
      <c r="AB875" s="71"/>
      <c r="AC875" s="71"/>
      <c r="AD875" s="71"/>
      <c r="AE875" s="71"/>
      <c r="AF875" s="71"/>
      <c r="AG875" s="72"/>
    </row>
    <row r="876" spans="1:33" x14ac:dyDescent="0.2">
      <c r="A876" s="159" t="s">
        <v>960</v>
      </c>
      <c r="B876" s="160">
        <v>8</v>
      </c>
      <c r="C876" s="155"/>
      <c r="D876" s="75"/>
      <c r="E876" s="75"/>
      <c r="F876" s="75" t="s">
        <v>137</v>
      </c>
      <c r="G876" s="71"/>
      <c r="H876" s="71"/>
      <c r="I876" s="71"/>
      <c r="J876" s="71"/>
      <c r="K876" s="71"/>
      <c r="L876" s="71"/>
      <c r="M876" s="71"/>
      <c r="N876" s="71"/>
      <c r="O876" s="71"/>
      <c r="P876" s="71"/>
      <c r="Q876" s="71"/>
      <c r="R876" s="71"/>
      <c r="S876" s="71"/>
      <c r="T876" s="71"/>
      <c r="U876" s="71"/>
      <c r="V876" s="71"/>
      <c r="W876" s="71"/>
      <c r="X876" s="71"/>
      <c r="Y876" s="71"/>
      <c r="Z876" s="71"/>
      <c r="AA876" s="71"/>
      <c r="AB876" s="71"/>
      <c r="AC876" s="71"/>
      <c r="AD876" s="71"/>
      <c r="AE876" s="71"/>
      <c r="AF876" s="71"/>
      <c r="AG876" s="72"/>
    </row>
    <row r="877" spans="1:33" x14ac:dyDescent="0.2">
      <c r="A877" s="159" t="s">
        <v>961</v>
      </c>
      <c r="B877" s="160">
        <v>6</v>
      </c>
      <c r="C877" s="155" t="s">
        <v>142</v>
      </c>
      <c r="D877" s="75"/>
      <c r="E877" s="75"/>
      <c r="F877" s="75" t="s">
        <v>137</v>
      </c>
      <c r="G877" s="71"/>
      <c r="H877" s="71"/>
      <c r="I877" s="71"/>
      <c r="J877" s="71"/>
      <c r="K877" s="71"/>
      <c r="L877" s="71"/>
      <c r="M877" s="71"/>
      <c r="N877" s="71"/>
      <c r="O877" s="71"/>
      <c r="P877" s="71"/>
      <c r="Q877" s="71"/>
      <c r="R877" s="71"/>
      <c r="S877" s="71"/>
      <c r="T877" s="71"/>
      <c r="U877" s="71"/>
      <c r="V877" s="71"/>
      <c r="W877" s="71"/>
      <c r="X877" s="71"/>
      <c r="Y877" s="71"/>
      <c r="Z877" s="71"/>
      <c r="AA877" s="71"/>
      <c r="AB877" s="71"/>
      <c r="AC877" s="71"/>
      <c r="AD877" s="71"/>
      <c r="AE877" s="71"/>
      <c r="AF877" s="71"/>
      <c r="AG877" s="72"/>
    </row>
    <row r="878" spans="1:33" x14ac:dyDescent="0.2">
      <c r="A878" s="159" t="s">
        <v>962</v>
      </c>
      <c r="B878" s="160">
        <v>4</v>
      </c>
      <c r="C878" s="155"/>
      <c r="D878" s="75"/>
      <c r="E878" s="75"/>
      <c r="F878" s="75" t="s">
        <v>137</v>
      </c>
      <c r="G878" s="71"/>
      <c r="H878" s="71"/>
      <c r="I878" s="71"/>
      <c r="J878" s="71"/>
      <c r="K878" s="71"/>
      <c r="L878" s="71"/>
      <c r="M878" s="71"/>
      <c r="N878" s="71"/>
      <c r="O878" s="71"/>
      <c r="P878" s="71"/>
      <c r="Q878" s="71"/>
      <c r="R878" s="71"/>
      <c r="S878" s="71"/>
      <c r="T878" s="71"/>
      <c r="U878" s="71"/>
      <c r="V878" s="71"/>
      <c r="W878" s="71"/>
      <c r="X878" s="71"/>
      <c r="Y878" s="71"/>
      <c r="Z878" s="71"/>
      <c r="AA878" s="71"/>
      <c r="AB878" s="71"/>
      <c r="AC878" s="71"/>
      <c r="AD878" s="71"/>
      <c r="AE878" s="71"/>
      <c r="AF878" s="71"/>
      <c r="AG878" s="72"/>
    </row>
    <row r="879" spans="1:33" x14ac:dyDescent="0.2">
      <c r="A879" s="159" t="s">
        <v>963</v>
      </c>
      <c r="B879" s="160">
        <v>6</v>
      </c>
      <c r="C879" s="155"/>
      <c r="D879" s="75"/>
      <c r="E879" s="75"/>
      <c r="F879" s="75" t="s">
        <v>137</v>
      </c>
      <c r="G879" s="71"/>
      <c r="H879" s="71"/>
      <c r="I879" s="71"/>
      <c r="J879" s="71"/>
      <c r="K879" s="71"/>
      <c r="L879" s="71"/>
      <c r="M879" s="71"/>
      <c r="N879" s="71"/>
      <c r="O879" s="71"/>
      <c r="P879" s="71"/>
      <c r="Q879" s="71"/>
      <c r="R879" s="71"/>
      <c r="S879" s="71"/>
      <c r="T879" s="71"/>
      <c r="U879" s="71"/>
      <c r="V879" s="71"/>
      <c r="W879" s="71"/>
      <c r="X879" s="71"/>
      <c r="Y879" s="71"/>
      <c r="Z879" s="71"/>
      <c r="AA879" s="71"/>
      <c r="AB879" s="71"/>
      <c r="AC879" s="71"/>
      <c r="AD879" s="71"/>
      <c r="AE879" s="71"/>
      <c r="AF879" s="71"/>
      <c r="AG879" s="72"/>
    </row>
    <row r="880" spans="1:33" x14ac:dyDescent="0.2">
      <c r="A880" s="159" t="s">
        <v>964</v>
      </c>
      <c r="B880" s="160">
        <v>6</v>
      </c>
      <c r="C880" s="155"/>
      <c r="D880" s="75"/>
      <c r="E880" s="75"/>
      <c r="F880" s="75" t="s">
        <v>137</v>
      </c>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c r="AE880" s="71"/>
      <c r="AF880" s="71"/>
      <c r="AG880" s="72"/>
    </row>
    <row r="881" spans="1:33" x14ac:dyDescent="0.2">
      <c r="A881" s="159" t="s">
        <v>965</v>
      </c>
      <c r="B881" s="160">
        <v>9</v>
      </c>
      <c r="C881" s="155"/>
      <c r="D881" s="75"/>
      <c r="E881" s="75"/>
      <c r="F881" s="75" t="s">
        <v>137</v>
      </c>
      <c r="G881" s="71"/>
      <c r="H881" s="71"/>
      <c r="I881" s="71"/>
      <c r="J881" s="71"/>
      <c r="K881" s="71"/>
      <c r="L881" s="71"/>
      <c r="M881" s="71"/>
      <c r="N881" s="71"/>
      <c r="O881" s="71"/>
      <c r="P881" s="71"/>
      <c r="Q881" s="71"/>
      <c r="R881" s="71"/>
      <c r="S881" s="71"/>
      <c r="T881" s="71"/>
      <c r="U881" s="71"/>
      <c r="V881" s="71"/>
      <c r="W881" s="71"/>
      <c r="X881" s="71"/>
      <c r="Y881" s="71"/>
      <c r="Z881" s="71"/>
      <c r="AA881" s="71"/>
      <c r="AB881" s="71"/>
      <c r="AC881" s="71"/>
      <c r="AD881" s="71"/>
      <c r="AE881" s="71"/>
      <c r="AF881" s="71"/>
      <c r="AG881" s="72"/>
    </row>
    <row r="882" spans="1:33" x14ac:dyDescent="0.2">
      <c r="A882" s="159" t="s">
        <v>966</v>
      </c>
      <c r="B882" s="160">
        <v>8</v>
      </c>
      <c r="C882" s="155" t="s">
        <v>142</v>
      </c>
      <c r="D882" s="75"/>
      <c r="E882" s="75"/>
      <c r="F882" s="75" t="s">
        <v>149</v>
      </c>
      <c r="G882" s="71"/>
      <c r="H882" s="71"/>
      <c r="I882" s="71"/>
      <c r="J882" s="71"/>
      <c r="K882" s="71"/>
      <c r="L882" s="71"/>
      <c r="M882" s="71"/>
      <c r="N882" s="71"/>
      <c r="O882" s="71"/>
      <c r="P882" s="71"/>
      <c r="Q882" s="71"/>
      <c r="R882" s="71"/>
      <c r="S882" s="71"/>
      <c r="T882" s="71"/>
      <c r="U882" s="71"/>
      <c r="V882" s="71"/>
      <c r="W882" s="71"/>
      <c r="X882" s="71"/>
      <c r="Y882" s="71"/>
      <c r="Z882" s="71"/>
      <c r="AA882" s="71"/>
      <c r="AB882" s="71"/>
      <c r="AC882" s="71"/>
      <c r="AD882" s="71"/>
      <c r="AE882" s="71"/>
      <c r="AF882" s="71"/>
      <c r="AG882" s="72"/>
    </row>
    <row r="883" spans="1:33" x14ac:dyDescent="0.2">
      <c r="A883" s="159" t="s">
        <v>967</v>
      </c>
      <c r="B883" s="160">
        <v>9</v>
      </c>
      <c r="C883" s="155"/>
      <c r="D883" s="75"/>
      <c r="E883" s="75"/>
      <c r="F883" s="75" t="s">
        <v>137</v>
      </c>
      <c r="G883" s="71"/>
      <c r="H883" s="71"/>
      <c r="I883" s="71"/>
      <c r="J883" s="71"/>
      <c r="K883" s="71"/>
      <c r="L883" s="71"/>
      <c r="M883" s="71"/>
      <c r="N883" s="71"/>
      <c r="O883" s="71"/>
      <c r="P883" s="71"/>
      <c r="Q883" s="71"/>
      <c r="R883" s="71"/>
      <c r="S883" s="71"/>
      <c r="T883" s="71"/>
      <c r="U883" s="71"/>
      <c r="V883" s="71"/>
      <c r="W883" s="71"/>
      <c r="X883" s="71"/>
      <c r="Y883" s="71"/>
      <c r="Z883" s="71"/>
      <c r="AA883" s="71"/>
      <c r="AB883" s="71"/>
      <c r="AC883" s="71"/>
      <c r="AD883" s="71"/>
      <c r="AE883" s="71"/>
      <c r="AF883" s="71"/>
      <c r="AG883" s="72"/>
    </row>
    <row r="884" spans="1:33" x14ac:dyDescent="0.2">
      <c r="A884" s="159" t="s">
        <v>968</v>
      </c>
      <c r="B884" s="160">
        <v>6</v>
      </c>
      <c r="C884" s="155" t="s">
        <v>142</v>
      </c>
      <c r="D884" s="75"/>
      <c r="E884" s="75"/>
      <c r="F884" s="75" t="s">
        <v>149</v>
      </c>
      <c r="G884" s="71"/>
      <c r="H884" s="71"/>
      <c r="I884" s="71"/>
      <c r="J884" s="71"/>
      <c r="K884" s="71"/>
      <c r="L884" s="71"/>
      <c r="M884" s="71"/>
      <c r="N884" s="71"/>
      <c r="O884" s="71"/>
      <c r="P884" s="71"/>
      <c r="Q884" s="71"/>
      <c r="R884" s="71"/>
      <c r="S884" s="71"/>
      <c r="T884" s="71"/>
      <c r="U884" s="71"/>
      <c r="V884" s="71"/>
      <c r="W884" s="71"/>
      <c r="X884" s="71"/>
      <c r="Y884" s="71"/>
      <c r="Z884" s="71"/>
      <c r="AA884" s="71"/>
      <c r="AB884" s="71"/>
      <c r="AC884" s="71"/>
      <c r="AD884" s="71"/>
      <c r="AE884" s="71"/>
      <c r="AF884" s="71"/>
      <c r="AG884" s="72"/>
    </row>
    <row r="885" spans="1:33" x14ac:dyDescent="0.2">
      <c r="A885" s="159" t="s">
        <v>969</v>
      </c>
      <c r="B885" s="160">
        <v>8</v>
      </c>
      <c r="C885" s="155"/>
      <c r="D885" s="75"/>
      <c r="E885" s="75"/>
      <c r="F885" s="75" t="s">
        <v>137</v>
      </c>
      <c r="G885" s="71"/>
      <c r="H885" s="71"/>
      <c r="I885" s="71"/>
      <c r="J885" s="71"/>
      <c r="K885" s="71"/>
      <c r="L885" s="71"/>
      <c r="M885" s="71"/>
      <c r="N885" s="71"/>
      <c r="O885" s="71"/>
      <c r="P885" s="71"/>
      <c r="Q885" s="71"/>
      <c r="R885" s="71"/>
      <c r="S885" s="71"/>
      <c r="T885" s="71"/>
      <c r="U885" s="71"/>
      <c r="V885" s="71"/>
      <c r="W885" s="71"/>
      <c r="X885" s="71"/>
      <c r="Y885" s="71"/>
      <c r="Z885" s="71"/>
      <c r="AA885" s="71"/>
      <c r="AB885" s="71"/>
      <c r="AC885" s="71"/>
      <c r="AD885" s="71"/>
      <c r="AE885" s="71"/>
      <c r="AF885" s="71"/>
      <c r="AG885" s="72"/>
    </row>
    <row r="886" spans="1:33" x14ac:dyDescent="0.2">
      <c r="A886" s="159" t="s">
        <v>970</v>
      </c>
      <c r="B886" s="160">
        <v>8</v>
      </c>
      <c r="C886" s="155"/>
      <c r="D886" s="75"/>
      <c r="E886" s="75"/>
      <c r="F886" s="75" t="s">
        <v>137</v>
      </c>
      <c r="G886" s="71"/>
      <c r="H886" s="71"/>
      <c r="I886" s="71"/>
      <c r="J886" s="71"/>
      <c r="K886" s="71"/>
      <c r="L886" s="71"/>
      <c r="M886" s="71"/>
      <c r="N886" s="71"/>
      <c r="O886" s="71"/>
      <c r="P886" s="71"/>
      <c r="Q886" s="71"/>
      <c r="R886" s="71"/>
      <c r="S886" s="71"/>
      <c r="T886" s="71"/>
      <c r="U886" s="71"/>
      <c r="V886" s="71"/>
      <c r="W886" s="71"/>
      <c r="X886" s="71"/>
      <c r="Y886" s="71"/>
      <c r="Z886" s="71"/>
      <c r="AA886" s="71"/>
      <c r="AB886" s="71"/>
      <c r="AC886" s="71"/>
      <c r="AD886" s="71"/>
      <c r="AE886" s="71"/>
      <c r="AF886" s="71"/>
      <c r="AG886" s="72"/>
    </row>
    <row r="887" spans="1:33" x14ac:dyDescent="0.2">
      <c r="A887" s="159" t="s">
        <v>971</v>
      </c>
      <c r="B887" s="160">
        <v>9</v>
      </c>
      <c r="C887" s="155"/>
      <c r="D887" s="75"/>
      <c r="E887" s="75"/>
      <c r="F887" s="75" t="s">
        <v>137</v>
      </c>
      <c r="G887" s="71"/>
      <c r="H887" s="71"/>
      <c r="I887" s="71"/>
      <c r="J887" s="71"/>
      <c r="K887" s="71"/>
      <c r="L887" s="71"/>
      <c r="M887" s="71"/>
      <c r="N887" s="71"/>
      <c r="O887" s="71"/>
      <c r="P887" s="71"/>
      <c r="Q887" s="71"/>
      <c r="R887" s="71"/>
      <c r="S887" s="71"/>
      <c r="T887" s="71"/>
      <c r="U887" s="71"/>
      <c r="V887" s="71"/>
      <c r="W887" s="71"/>
      <c r="X887" s="71"/>
      <c r="Y887" s="71"/>
      <c r="Z887" s="71"/>
      <c r="AA887" s="71"/>
      <c r="AB887" s="71"/>
      <c r="AC887" s="71"/>
      <c r="AD887" s="71"/>
      <c r="AE887" s="71"/>
      <c r="AF887" s="71"/>
      <c r="AG887" s="72"/>
    </row>
    <row r="888" spans="1:33" x14ac:dyDescent="0.2">
      <c r="A888" s="159" t="s">
        <v>972</v>
      </c>
      <c r="B888" s="160">
        <v>8</v>
      </c>
      <c r="C888" s="155"/>
      <c r="D888" s="75"/>
      <c r="E888" s="75"/>
      <c r="F888" s="75" t="s">
        <v>137</v>
      </c>
      <c r="G888" s="71"/>
      <c r="H888" s="71"/>
      <c r="I888" s="71"/>
      <c r="J888" s="71"/>
      <c r="K888" s="71"/>
      <c r="L888" s="71"/>
      <c r="M888" s="71"/>
      <c r="N888" s="71"/>
      <c r="O888" s="71"/>
      <c r="P888" s="71"/>
      <c r="Q888" s="71"/>
      <c r="R888" s="71"/>
      <c r="S888" s="71"/>
      <c r="T888" s="71"/>
      <c r="U888" s="71"/>
      <c r="V888" s="71"/>
      <c r="W888" s="71"/>
      <c r="X888" s="71"/>
      <c r="Y888" s="71"/>
      <c r="Z888" s="71"/>
      <c r="AA888" s="71"/>
      <c r="AB888" s="71"/>
      <c r="AC888" s="71"/>
      <c r="AD888" s="71"/>
      <c r="AE888" s="71"/>
      <c r="AF888" s="71"/>
      <c r="AG888" s="72"/>
    </row>
    <row r="889" spans="1:33" x14ac:dyDescent="0.2">
      <c r="A889" s="159" t="s">
        <v>973</v>
      </c>
      <c r="B889" s="160">
        <v>7</v>
      </c>
      <c r="C889" s="155" t="s">
        <v>142</v>
      </c>
      <c r="D889" s="75"/>
      <c r="E889" s="75"/>
      <c r="F889" s="75" t="s">
        <v>149</v>
      </c>
      <c r="G889" s="71"/>
      <c r="H889" s="71"/>
      <c r="I889" s="71"/>
      <c r="J889" s="71"/>
      <c r="K889" s="71"/>
      <c r="L889" s="71"/>
      <c r="M889" s="71"/>
      <c r="N889" s="71"/>
      <c r="O889" s="71"/>
      <c r="P889" s="71"/>
      <c r="Q889" s="71"/>
      <c r="R889" s="71"/>
      <c r="S889" s="71"/>
      <c r="T889" s="71"/>
      <c r="U889" s="71"/>
      <c r="V889" s="71"/>
      <c r="W889" s="71"/>
      <c r="X889" s="71"/>
      <c r="Y889" s="71"/>
      <c r="Z889" s="71"/>
      <c r="AA889" s="71"/>
      <c r="AB889" s="71"/>
      <c r="AC889" s="71"/>
      <c r="AD889" s="71"/>
      <c r="AE889" s="71"/>
      <c r="AF889" s="71"/>
      <c r="AG889" s="72"/>
    </row>
    <row r="890" spans="1:33" x14ac:dyDescent="0.2">
      <c r="A890" s="159" t="s">
        <v>974</v>
      </c>
      <c r="B890" s="160">
        <v>9</v>
      </c>
      <c r="C890" s="155"/>
      <c r="D890" s="75"/>
      <c r="E890" s="75"/>
      <c r="F890" s="75" t="s">
        <v>137</v>
      </c>
      <c r="G890" s="71"/>
      <c r="H890" s="71"/>
      <c r="I890" s="71"/>
      <c r="J890" s="71"/>
      <c r="K890" s="71"/>
      <c r="L890" s="71"/>
      <c r="M890" s="71"/>
      <c r="N890" s="71"/>
      <c r="O890" s="71"/>
      <c r="P890" s="71"/>
      <c r="Q890" s="71"/>
      <c r="R890" s="71"/>
      <c r="S890" s="71"/>
      <c r="T890" s="71"/>
      <c r="U890" s="71"/>
      <c r="V890" s="71"/>
      <c r="W890" s="71"/>
      <c r="X890" s="71"/>
      <c r="Y890" s="71"/>
      <c r="Z890" s="71"/>
      <c r="AA890" s="71"/>
      <c r="AB890" s="71"/>
      <c r="AC890" s="71"/>
      <c r="AD890" s="71"/>
      <c r="AE890" s="71"/>
      <c r="AF890" s="71"/>
      <c r="AG890" s="72"/>
    </row>
    <row r="891" spans="1:33" x14ac:dyDescent="0.2">
      <c r="A891" s="159" t="s">
        <v>975</v>
      </c>
      <c r="B891" s="160">
        <v>8</v>
      </c>
      <c r="C891" s="155"/>
      <c r="D891" s="75"/>
      <c r="E891" s="75"/>
      <c r="F891" s="75" t="s">
        <v>137</v>
      </c>
      <c r="G891" s="71"/>
      <c r="H891" s="71"/>
      <c r="I891" s="71"/>
      <c r="J891" s="71"/>
      <c r="K891" s="71"/>
      <c r="L891" s="71"/>
      <c r="M891" s="71"/>
      <c r="N891" s="71"/>
      <c r="O891" s="71"/>
      <c r="P891" s="71"/>
      <c r="Q891" s="71"/>
      <c r="R891" s="71"/>
      <c r="S891" s="71"/>
      <c r="T891" s="71"/>
      <c r="U891" s="71"/>
      <c r="V891" s="71"/>
      <c r="W891" s="71"/>
      <c r="X891" s="71"/>
      <c r="Y891" s="71"/>
      <c r="Z891" s="71"/>
      <c r="AA891" s="71"/>
      <c r="AB891" s="71"/>
      <c r="AC891" s="71"/>
      <c r="AD891" s="71"/>
      <c r="AE891" s="71"/>
      <c r="AF891" s="71"/>
      <c r="AG891" s="72"/>
    </row>
    <row r="892" spans="1:33" x14ac:dyDescent="0.2">
      <c r="A892" s="159" t="s">
        <v>976</v>
      </c>
      <c r="B892" s="160">
        <v>6</v>
      </c>
      <c r="C892" s="155"/>
      <c r="D892" s="75"/>
      <c r="E892" s="75"/>
      <c r="F892" s="75" t="s">
        <v>137</v>
      </c>
      <c r="G892" s="71"/>
      <c r="H892" s="71"/>
      <c r="I892" s="71"/>
      <c r="J892" s="71"/>
      <c r="K892" s="71"/>
      <c r="L892" s="71"/>
      <c r="M892" s="71"/>
      <c r="N892" s="71"/>
      <c r="O892" s="71"/>
      <c r="P892" s="71"/>
      <c r="Q892" s="71"/>
      <c r="R892" s="71"/>
      <c r="S892" s="71"/>
      <c r="T892" s="71"/>
      <c r="U892" s="71"/>
      <c r="V892" s="71"/>
      <c r="W892" s="71"/>
      <c r="X892" s="71"/>
      <c r="Y892" s="71"/>
      <c r="Z892" s="71"/>
      <c r="AA892" s="71"/>
      <c r="AB892" s="71"/>
      <c r="AC892" s="71"/>
      <c r="AD892" s="71"/>
      <c r="AE892" s="71"/>
      <c r="AF892" s="71"/>
      <c r="AG892" s="72"/>
    </row>
    <row r="893" spans="1:33" x14ac:dyDescent="0.2">
      <c r="A893" s="159" t="s">
        <v>977</v>
      </c>
      <c r="B893" s="160">
        <v>3</v>
      </c>
      <c r="C893" s="155"/>
      <c r="D893" s="75"/>
      <c r="E893" s="75"/>
      <c r="F893" s="75" t="s">
        <v>137</v>
      </c>
      <c r="G893" s="71"/>
      <c r="H893" s="71"/>
      <c r="I893" s="71"/>
      <c r="J893" s="71"/>
      <c r="K893" s="71"/>
      <c r="L893" s="71"/>
      <c r="M893" s="71"/>
      <c r="N893" s="71"/>
      <c r="O893" s="71"/>
      <c r="P893" s="71"/>
      <c r="Q893" s="71"/>
      <c r="R893" s="71"/>
      <c r="S893" s="71"/>
      <c r="T893" s="71"/>
      <c r="U893" s="71"/>
      <c r="V893" s="71"/>
      <c r="W893" s="71"/>
      <c r="X893" s="71"/>
      <c r="Y893" s="71"/>
      <c r="Z893" s="71"/>
      <c r="AA893" s="71"/>
      <c r="AB893" s="71"/>
      <c r="AC893" s="71"/>
      <c r="AD893" s="71"/>
      <c r="AE893" s="71"/>
      <c r="AF893" s="71"/>
      <c r="AG893" s="72"/>
    </row>
    <row r="894" spans="1:33" x14ac:dyDescent="0.2">
      <c r="A894" s="159" t="s">
        <v>978</v>
      </c>
      <c r="B894" s="160">
        <v>5</v>
      </c>
      <c r="C894" s="155"/>
      <c r="D894" s="75"/>
      <c r="E894" s="75"/>
      <c r="F894" s="75" t="s">
        <v>137</v>
      </c>
      <c r="G894" s="71"/>
      <c r="H894" s="71"/>
      <c r="I894" s="71"/>
      <c r="J894" s="71"/>
      <c r="K894" s="71"/>
      <c r="L894" s="71"/>
      <c r="M894" s="71"/>
      <c r="N894" s="71"/>
      <c r="O894" s="71"/>
      <c r="P894" s="71"/>
      <c r="Q894" s="71"/>
      <c r="R894" s="71"/>
      <c r="S894" s="71"/>
      <c r="T894" s="71"/>
      <c r="U894" s="71"/>
      <c r="V894" s="71"/>
      <c r="W894" s="71"/>
      <c r="X894" s="71"/>
      <c r="Y894" s="71"/>
      <c r="Z894" s="71"/>
      <c r="AA894" s="71"/>
      <c r="AB894" s="71"/>
      <c r="AC894" s="71"/>
      <c r="AD894" s="71"/>
      <c r="AE894" s="71"/>
      <c r="AF894" s="71"/>
      <c r="AG894" s="72"/>
    </row>
    <row r="895" spans="1:33" x14ac:dyDescent="0.2">
      <c r="A895" s="159" t="s">
        <v>979</v>
      </c>
      <c r="B895" s="160">
        <v>6</v>
      </c>
      <c r="C895" s="155"/>
      <c r="D895" s="75"/>
      <c r="E895" s="75"/>
      <c r="F895" s="75" t="s">
        <v>137</v>
      </c>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2"/>
    </row>
    <row r="896" spans="1:33" x14ac:dyDescent="0.2">
      <c r="A896" s="159" t="s">
        <v>980</v>
      </c>
      <c r="B896" s="160">
        <v>7</v>
      </c>
      <c r="C896" s="155"/>
      <c r="D896" s="75"/>
      <c r="E896" s="75"/>
      <c r="F896" s="75" t="s">
        <v>137</v>
      </c>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2"/>
    </row>
    <row r="897" spans="1:33" x14ac:dyDescent="0.2">
      <c r="A897" s="159" t="s">
        <v>981</v>
      </c>
      <c r="B897" s="160">
        <v>7</v>
      </c>
      <c r="C897" s="155"/>
      <c r="D897" s="75"/>
      <c r="E897" s="75"/>
      <c r="F897" s="75" t="s">
        <v>137</v>
      </c>
      <c r="G897" s="71"/>
      <c r="H897" s="71"/>
      <c r="I897" s="71"/>
      <c r="J897" s="71"/>
      <c r="K897" s="71"/>
      <c r="L897" s="71"/>
      <c r="M897" s="71"/>
      <c r="N897" s="71"/>
      <c r="O897" s="71"/>
      <c r="P897" s="71"/>
      <c r="Q897" s="71"/>
      <c r="R897" s="71"/>
      <c r="S897" s="71"/>
      <c r="T897" s="71"/>
      <c r="U897" s="71"/>
      <c r="V897" s="71"/>
      <c r="W897" s="71"/>
      <c r="X897" s="71"/>
      <c r="Y897" s="71"/>
      <c r="Z897" s="71"/>
      <c r="AA897" s="71"/>
      <c r="AB897" s="71"/>
      <c r="AC897" s="71"/>
      <c r="AD897" s="71"/>
      <c r="AE897" s="71"/>
      <c r="AF897" s="71"/>
      <c r="AG897" s="72"/>
    </row>
    <row r="898" spans="1:33" x14ac:dyDescent="0.2">
      <c r="A898" s="159" t="s">
        <v>982</v>
      </c>
      <c r="B898" s="160">
        <v>3</v>
      </c>
      <c r="C898" s="155"/>
      <c r="D898" s="75"/>
      <c r="E898" s="75"/>
      <c r="F898" s="75" t="s">
        <v>137</v>
      </c>
      <c r="G898" s="71"/>
      <c r="H898" s="71"/>
      <c r="I898" s="71"/>
      <c r="J898" s="71"/>
      <c r="K898" s="71"/>
      <c r="L898" s="71"/>
      <c r="M898" s="71"/>
      <c r="N898" s="71"/>
      <c r="O898" s="71"/>
      <c r="P898" s="71"/>
      <c r="Q898" s="71"/>
      <c r="R898" s="71"/>
      <c r="S898" s="71"/>
      <c r="T898" s="71"/>
      <c r="U898" s="71"/>
      <c r="V898" s="71"/>
      <c r="W898" s="71"/>
      <c r="X898" s="71"/>
      <c r="Y898" s="71"/>
      <c r="Z898" s="71"/>
      <c r="AA898" s="71"/>
      <c r="AB898" s="71"/>
      <c r="AC898" s="71"/>
      <c r="AD898" s="71"/>
      <c r="AE898" s="71"/>
      <c r="AF898" s="71"/>
      <c r="AG898" s="72"/>
    </row>
    <row r="899" spans="1:33" x14ac:dyDescent="0.2">
      <c r="A899" s="159" t="s">
        <v>983</v>
      </c>
      <c r="B899" s="160">
        <v>8</v>
      </c>
      <c r="C899" s="155"/>
      <c r="D899" s="75"/>
      <c r="E899" s="75"/>
      <c r="F899" s="75" t="s">
        <v>137</v>
      </c>
      <c r="G899" s="71"/>
      <c r="H899" s="71"/>
      <c r="I899" s="71"/>
      <c r="J899" s="71"/>
      <c r="K899" s="71"/>
      <c r="L899" s="71"/>
      <c r="M899" s="71"/>
      <c r="N899" s="71"/>
      <c r="O899" s="71"/>
      <c r="P899" s="71"/>
      <c r="Q899" s="71"/>
      <c r="R899" s="71"/>
      <c r="S899" s="71"/>
      <c r="T899" s="71"/>
      <c r="U899" s="71"/>
      <c r="V899" s="71"/>
      <c r="W899" s="71"/>
      <c r="X899" s="71"/>
      <c r="Y899" s="71"/>
      <c r="Z899" s="71"/>
      <c r="AA899" s="71"/>
      <c r="AB899" s="71"/>
      <c r="AC899" s="71"/>
      <c r="AD899" s="71"/>
      <c r="AE899" s="71"/>
      <c r="AF899" s="71"/>
      <c r="AG899" s="72"/>
    </row>
    <row r="900" spans="1:33" x14ac:dyDescent="0.2">
      <c r="A900" s="159" t="s">
        <v>984</v>
      </c>
      <c r="B900" s="160">
        <v>6</v>
      </c>
      <c r="C900" s="155"/>
      <c r="D900" s="75"/>
      <c r="E900" s="75"/>
      <c r="F900" s="75" t="s">
        <v>137</v>
      </c>
      <c r="G900" s="71"/>
      <c r="H900" s="71"/>
      <c r="I900" s="71"/>
      <c r="J900" s="71"/>
      <c r="K900" s="71"/>
      <c r="L900" s="71"/>
      <c r="M900" s="71"/>
      <c r="N900" s="71"/>
      <c r="O900" s="71"/>
      <c r="P900" s="71"/>
      <c r="Q900" s="71"/>
      <c r="R900" s="71"/>
      <c r="S900" s="71"/>
      <c r="T900" s="71"/>
      <c r="U900" s="71"/>
      <c r="V900" s="71"/>
      <c r="W900" s="71"/>
      <c r="X900" s="71"/>
      <c r="Y900" s="71"/>
      <c r="Z900" s="71"/>
      <c r="AA900" s="71"/>
      <c r="AB900" s="71"/>
      <c r="AC900" s="71"/>
      <c r="AD900" s="71"/>
      <c r="AE900" s="71"/>
      <c r="AF900" s="71"/>
      <c r="AG900" s="72"/>
    </row>
    <row r="901" spans="1:33" x14ac:dyDescent="0.2">
      <c r="A901" s="159" t="s">
        <v>985</v>
      </c>
      <c r="B901" s="160">
        <v>9</v>
      </c>
      <c r="C901" s="155"/>
      <c r="D901" s="75"/>
      <c r="E901" s="75"/>
      <c r="F901" s="75" t="s">
        <v>137</v>
      </c>
      <c r="G901" s="71"/>
      <c r="H901" s="71"/>
      <c r="I901" s="71"/>
      <c r="J901" s="71"/>
      <c r="K901" s="71"/>
      <c r="L901" s="71"/>
      <c r="M901" s="71"/>
      <c r="N901" s="71"/>
      <c r="O901" s="71"/>
      <c r="P901" s="71"/>
      <c r="Q901" s="71"/>
      <c r="R901" s="71"/>
      <c r="S901" s="71"/>
      <c r="T901" s="71"/>
      <c r="U901" s="71"/>
      <c r="V901" s="71"/>
      <c r="W901" s="71"/>
      <c r="X901" s="71"/>
      <c r="Y901" s="71"/>
      <c r="Z901" s="71"/>
      <c r="AA901" s="71"/>
      <c r="AB901" s="71"/>
      <c r="AC901" s="71"/>
      <c r="AD901" s="71"/>
      <c r="AE901" s="71"/>
      <c r="AF901" s="71"/>
      <c r="AG901" s="72"/>
    </row>
    <row r="902" spans="1:33" x14ac:dyDescent="0.2">
      <c r="A902" s="159" t="s">
        <v>986</v>
      </c>
      <c r="B902" s="160">
        <v>8</v>
      </c>
      <c r="C902" s="155"/>
      <c r="D902" s="75"/>
      <c r="E902" s="75"/>
      <c r="F902" s="75" t="s">
        <v>137</v>
      </c>
      <c r="G902" s="71"/>
      <c r="H902" s="71"/>
      <c r="I902" s="71"/>
      <c r="J902" s="71"/>
      <c r="K902" s="71"/>
      <c r="L902" s="71"/>
      <c r="M902" s="71"/>
      <c r="N902" s="71"/>
      <c r="O902" s="71"/>
      <c r="P902" s="71"/>
      <c r="Q902" s="71"/>
      <c r="R902" s="71"/>
      <c r="S902" s="71"/>
      <c r="T902" s="71"/>
      <c r="U902" s="71"/>
      <c r="V902" s="71"/>
      <c r="W902" s="71"/>
      <c r="X902" s="71"/>
      <c r="Y902" s="71"/>
      <c r="Z902" s="71"/>
      <c r="AA902" s="71"/>
      <c r="AB902" s="71"/>
      <c r="AC902" s="71"/>
      <c r="AD902" s="71"/>
      <c r="AE902" s="71"/>
      <c r="AF902" s="71"/>
      <c r="AG902" s="72"/>
    </row>
    <row r="903" spans="1:33" x14ac:dyDescent="0.2">
      <c r="A903" s="159" t="s">
        <v>987</v>
      </c>
      <c r="B903" s="160">
        <v>1</v>
      </c>
      <c r="C903" s="155"/>
      <c r="D903" s="75"/>
      <c r="E903" s="75"/>
      <c r="F903" s="75" t="s">
        <v>137</v>
      </c>
      <c r="G903" s="71"/>
      <c r="H903" s="71"/>
      <c r="I903" s="71"/>
      <c r="J903" s="71"/>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2"/>
    </row>
    <row r="904" spans="1:33" x14ac:dyDescent="0.2">
      <c r="A904" s="159" t="s">
        <v>988</v>
      </c>
      <c r="B904" s="160">
        <v>9</v>
      </c>
      <c r="C904" s="155"/>
      <c r="D904" s="75"/>
      <c r="E904" s="75"/>
      <c r="F904" s="75" t="s">
        <v>137</v>
      </c>
      <c r="G904" s="71"/>
      <c r="H904" s="71"/>
      <c r="I904" s="71"/>
      <c r="J904" s="71"/>
      <c r="K904" s="71"/>
      <c r="L904" s="71"/>
      <c r="M904" s="71"/>
      <c r="N904" s="71"/>
      <c r="O904" s="71"/>
      <c r="P904" s="71"/>
      <c r="Q904" s="71"/>
      <c r="R904" s="71"/>
      <c r="S904" s="71"/>
      <c r="T904" s="71"/>
      <c r="U904" s="71"/>
      <c r="V904" s="71"/>
      <c r="W904" s="71"/>
      <c r="X904" s="71"/>
      <c r="Y904" s="71"/>
      <c r="Z904" s="71"/>
      <c r="AA904" s="71"/>
      <c r="AB904" s="71"/>
      <c r="AC904" s="71"/>
      <c r="AD904" s="71"/>
      <c r="AE904" s="71"/>
      <c r="AF904" s="71"/>
      <c r="AG904" s="72"/>
    </row>
    <row r="905" spans="1:33" x14ac:dyDescent="0.2">
      <c r="A905" s="159" t="s">
        <v>989</v>
      </c>
      <c r="B905" s="160">
        <v>5</v>
      </c>
      <c r="C905" s="155" t="s">
        <v>142</v>
      </c>
      <c r="D905" s="75"/>
      <c r="E905" s="75"/>
      <c r="F905" s="75" t="s">
        <v>149</v>
      </c>
      <c r="G905" s="71"/>
      <c r="H905" s="71"/>
      <c r="I905" s="71"/>
      <c r="J905" s="71"/>
      <c r="K905" s="71"/>
      <c r="L905" s="71"/>
      <c r="M905" s="71"/>
      <c r="N905" s="71"/>
      <c r="O905" s="71"/>
      <c r="P905" s="71"/>
      <c r="Q905" s="71"/>
      <c r="R905" s="71"/>
      <c r="S905" s="71"/>
      <c r="T905" s="71"/>
      <c r="U905" s="71"/>
      <c r="V905" s="71"/>
      <c r="W905" s="71"/>
      <c r="X905" s="71"/>
      <c r="Y905" s="71"/>
      <c r="Z905" s="71"/>
      <c r="AA905" s="71"/>
      <c r="AB905" s="71"/>
      <c r="AC905" s="71"/>
      <c r="AD905" s="71"/>
      <c r="AE905" s="71"/>
      <c r="AF905" s="71"/>
      <c r="AG905" s="72"/>
    </row>
    <row r="906" spans="1:33" x14ac:dyDescent="0.2">
      <c r="A906" s="159" t="s">
        <v>990</v>
      </c>
      <c r="B906" s="160">
        <v>10</v>
      </c>
      <c r="C906" s="155"/>
      <c r="D906" s="75"/>
      <c r="E906" s="75"/>
      <c r="F906" s="75" t="s">
        <v>137</v>
      </c>
      <c r="G906" s="71"/>
      <c r="H906" s="71"/>
      <c r="I906" s="71"/>
      <c r="J906" s="71"/>
      <c r="K906" s="71"/>
      <c r="L906" s="71"/>
      <c r="M906" s="71"/>
      <c r="N906" s="71"/>
      <c r="O906" s="71"/>
      <c r="P906" s="71"/>
      <c r="Q906" s="71"/>
      <c r="R906" s="71"/>
      <c r="S906" s="71"/>
      <c r="T906" s="71"/>
      <c r="U906" s="71"/>
      <c r="V906" s="71"/>
      <c r="W906" s="71"/>
      <c r="X906" s="71"/>
      <c r="Y906" s="71"/>
      <c r="Z906" s="71"/>
      <c r="AA906" s="71"/>
      <c r="AB906" s="71"/>
      <c r="AC906" s="71"/>
      <c r="AD906" s="71"/>
      <c r="AE906" s="71"/>
      <c r="AF906" s="71"/>
      <c r="AG906" s="72"/>
    </row>
    <row r="907" spans="1:33" x14ac:dyDescent="0.2">
      <c r="A907" s="159" t="s">
        <v>991</v>
      </c>
      <c r="B907" s="160">
        <v>7</v>
      </c>
      <c r="C907" s="155"/>
      <c r="D907" s="75"/>
      <c r="E907" s="75"/>
      <c r="F907" s="75" t="s">
        <v>137</v>
      </c>
      <c r="G907" s="71"/>
      <c r="H907" s="71"/>
      <c r="I907" s="71"/>
      <c r="J907" s="71"/>
      <c r="K907" s="71"/>
      <c r="L907" s="71"/>
      <c r="M907" s="71"/>
      <c r="N907" s="71"/>
      <c r="O907" s="71"/>
      <c r="P907" s="71"/>
      <c r="Q907" s="71"/>
      <c r="R907" s="71"/>
      <c r="S907" s="71"/>
      <c r="T907" s="71"/>
      <c r="U907" s="71"/>
      <c r="V907" s="71"/>
      <c r="W907" s="71"/>
      <c r="X907" s="71"/>
      <c r="Y907" s="71"/>
      <c r="Z907" s="71"/>
      <c r="AA907" s="71"/>
      <c r="AB907" s="71"/>
      <c r="AC907" s="71"/>
      <c r="AD907" s="71"/>
      <c r="AE907" s="71"/>
      <c r="AF907" s="71"/>
      <c r="AG907" s="72"/>
    </row>
    <row r="908" spans="1:33" x14ac:dyDescent="0.2">
      <c r="A908" s="159" t="s">
        <v>992</v>
      </c>
      <c r="B908" s="160">
        <v>7</v>
      </c>
      <c r="C908" s="155" t="s">
        <v>142</v>
      </c>
      <c r="D908" s="75"/>
      <c r="E908" s="75"/>
      <c r="F908" s="75" t="s">
        <v>149</v>
      </c>
      <c r="G908" s="71"/>
      <c r="H908" s="71"/>
      <c r="I908" s="71"/>
      <c r="J908" s="71"/>
      <c r="K908" s="71"/>
      <c r="L908" s="71"/>
      <c r="M908" s="71"/>
      <c r="N908" s="71"/>
      <c r="O908" s="71"/>
      <c r="P908" s="71"/>
      <c r="Q908" s="71"/>
      <c r="R908" s="71"/>
      <c r="S908" s="71"/>
      <c r="T908" s="71"/>
      <c r="U908" s="71"/>
      <c r="V908" s="71"/>
      <c r="W908" s="71"/>
      <c r="X908" s="71"/>
      <c r="Y908" s="71"/>
      <c r="Z908" s="71"/>
      <c r="AA908" s="71"/>
      <c r="AB908" s="71"/>
      <c r="AC908" s="71"/>
      <c r="AD908" s="71"/>
      <c r="AE908" s="71"/>
      <c r="AF908" s="71"/>
      <c r="AG908" s="72"/>
    </row>
    <row r="909" spans="1:33" x14ac:dyDescent="0.2">
      <c r="A909" s="159" t="s">
        <v>993</v>
      </c>
      <c r="B909" s="160">
        <v>6</v>
      </c>
      <c r="C909" s="155"/>
      <c r="D909" s="75"/>
      <c r="E909" s="75"/>
      <c r="F909" s="75" t="s">
        <v>137</v>
      </c>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2"/>
    </row>
    <row r="910" spans="1:33" x14ac:dyDescent="0.2">
      <c r="A910" s="165" t="s">
        <v>994</v>
      </c>
      <c r="B910" s="160">
        <v>7</v>
      </c>
      <c r="C910" s="155"/>
      <c r="D910" s="75"/>
      <c r="E910" s="75"/>
      <c r="F910" s="75" t="s">
        <v>137</v>
      </c>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2"/>
    </row>
    <row r="911" spans="1:33" x14ac:dyDescent="0.2">
      <c r="A911" s="159" t="s">
        <v>995</v>
      </c>
      <c r="B911" s="160">
        <v>1</v>
      </c>
      <c r="C911" s="155"/>
      <c r="D911" s="75"/>
      <c r="E911" s="75"/>
      <c r="F911" s="75" t="s">
        <v>137</v>
      </c>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2"/>
    </row>
    <row r="912" spans="1:33" x14ac:dyDescent="0.2">
      <c r="A912" s="159" t="s">
        <v>996</v>
      </c>
      <c r="B912" s="160">
        <v>1</v>
      </c>
      <c r="C912" s="155"/>
      <c r="D912" s="75"/>
      <c r="E912" s="75"/>
      <c r="F912" s="75" t="s">
        <v>137</v>
      </c>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2"/>
    </row>
    <row r="913" spans="1:33" x14ac:dyDescent="0.2">
      <c r="A913" s="159" t="s">
        <v>997</v>
      </c>
      <c r="B913" s="160">
        <v>5</v>
      </c>
      <c r="C913" s="155"/>
      <c r="D913" s="75"/>
      <c r="E913" s="75"/>
      <c r="F913" s="75" t="s">
        <v>137</v>
      </c>
      <c r="G913" s="71"/>
      <c r="H913" s="71"/>
      <c r="I913" s="71"/>
      <c r="J913" s="71"/>
      <c r="K913" s="71"/>
      <c r="L913" s="71"/>
      <c r="M913" s="71"/>
      <c r="N913" s="71"/>
      <c r="O913" s="71"/>
      <c r="P913" s="71"/>
      <c r="Q913" s="71"/>
      <c r="R913" s="71"/>
      <c r="S913" s="71"/>
      <c r="T913" s="71"/>
      <c r="U913" s="71"/>
      <c r="V913" s="71"/>
      <c r="W913" s="71"/>
      <c r="X913" s="71"/>
      <c r="Y913" s="71"/>
      <c r="Z913" s="71"/>
      <c r="AA913" s="71"/>
      <c r="AB913" s="71"/>
      <c r="AC913" s="71"/>
      <c r="AD913" s="71"/>
      <c r="AE913" s="71"/>
      <c r="AF913" s="71"/>
      <c r="AG913" s="72"/>
    </row>
    <row r="914" spans="1:33" x14ac:dyDescent="0.2">
      <c r="A914" s="159" t="s">
        <v>998</v>
      </c>
      <c r="B914" s="160">
        <v>7</v>
      </c>
      <c r="C914" s="155"/>
      <c r="D914" s="75"/>
      <c r="E914" s="75"/>
      <c r="F914" s="75" t="s">
        <v>137</v>
      </c>
      <c r="G914" s="71"/>
      <c r="H914" s="71"/>
      <c r="I914" s="71"/>
      <c r="J914" s="71"/>
      <c r="K914" s="71"/>
      <c r="L914" s="71"/>
      <c r="M914" s="71"/>
      <c r="N914" s="71"/>
      <c r="O914" s="71"/>
      <c r="P914" s="71"/>
      <c r="Q914" s="71"/>
      <c r="R914" s="71"/>
      <c r="S914" s="71"/>
      <c r="T914" s="71"/>
      <c r="U914" s="71"/>
      <c r="V914" s="71"/>
      <c r="W914" s="71"/>
      <c r="X914" s="71"/>
      <c r="Y914" s="71"/>
      <c r="Z914" s="71"/>
      <c r="AA914" s="71"/>
      <c r="AB914" s="71"/>
      <c r="AC914" s="71"/>
      <c r="AD914" s="71"/>
      <c r="AE914" s="71"/>
      <c r="AF914" s="71"/>
      <c r="AG914" s="72"/>
    </row>
    <row r="915" spans="1:33" x14ac:dyDescent="0.2">
      <c r="A915" s="159" t="s">
        <v>999</v>
      </c>
      <c r="B915" s="160">
        <v>3</v>
      </c>
      <c r="C915" s="155" t="s">
        <v>142</v>
      </c>
      <c r="D915" s="75"/>
      <c r="E915" s="75"/>
      <c r="F915" s="75" t="s">
        <v>149</v>
      </c>
      <c r="G915" s="71"/>
      <c r="H915" s="71"/>
      <c r="I915" s="71"/>
      <c r="J915" s="71"/>
      <c r="K915" s="71"/>
      <c r="L915" s="71"/>
      <c r="M915" s="71"/>
      <c r="N915" s="71"/>
      <c r="O915" s="71"/>
      <c r="P915" s="71"/>
      <c r="Q915" s="71"/>
      <c r="R915" s="71"/>
      <c r="S915" s="71"/>
      <c r="T915" s="71"/>
      <c r="U915" s="71"/>
      <c r="V915" s="71"/>
      <c r="W915" s="71"/>
      <c r="X915" s="71"/>
      <c r="Y915" s="71"/>
      <c r="Z915" s="71"/>
      <c r="AA915" s="71"/>
      <c r="AB915" s="71"/>
      <c r="AC915" s="71"/>
      <c r="AD915" s="71"/>
      <c r="AE915" s="71"/>
      <c r="AF915" s="71"/>
      <c r="AG915" s="72"/>
    </row>
    <row r="916" spans="1:33" x14ac:dyDescent="0.2">
      <c r="A916" s="159" t="s">
        <v>1000</v>
      </c>
      <c r="B916" s="160">
        <v>2</v>
      </c>
      <c r="C916" s="155"/>
      <c r="D916" s="75"/>
      <c r="E916" s="75"/>
      <c r="F916" s="75" t="s">
        <v>137</v>
      </c>
      <c r="G916" s="71"/>
      <c r="H916" s="71"/>
      <c r="I916" s="71"/>
      <c r="J916" s="71"/>
      <c r="K916" s="71"/>
      <c r="L916" s="71"/>
      <c r="M916" s="71"/>
      <c r="N916" s="71"/>
      <c r="O916" s="71"/>
      <c r="P916" s="71"/>
      <c r="Q916" s="71"/>
      <c r="R916" s="71"/>
      <c r="S916" s="71"/>
      <c r="T916" s="71"/>
      <c r="U916" s="71"/>
      <c r="V916" s="71"/>
      <c r="W916" s="71"/>
      <c r="X916" s="71"/>
      <c r="Y916" s="71"/>
      <c r="Z916" s="71"/>
      <c r="AA916" s="71"/>
      <c r="AB916" s="71"/>
      <c r="AC916" s="71"/>
      <c r="AD916" s="71"/>
      <c r="AE916" s="71"/>
      <c r="AF916" s="71"/>
      <c r="AG916" s="72"/>
    </row>
    <row r="917" spans="1:33" x14ac:dyDescent="0.2">
      <c r="A917" s="159" t="s">
        <v>1001</v>
      </c>
      <c r="B917" s="160">
        <v>2</v>
      </c>
      <c r="C917" s="155"/>
      <c r="D917" s="75"/>
      <c r="E917" s="75"/>
      <c r="F917" s="75" t="s">
        <v>137</v>
      </c>
      <c r="G917" s="71"/>
      <c r="H917" s="71"/>
      <c r="I917" s="71"/>
      <c r="J917" s="71"/>
      <c r="K917" s="71"/>
      <c r="L917" s="71"/>
      <c r="M917" s="71"/>
      <c r="N917" s="71"/>
      <c r="O917" s="71"/>
      <c r="P917" s="71"/>
      <c r="Q917" s="71"/>
      <c r="R917" s="71"/>
      <c r="S917" s="71"/>
      <c r="T917" s="71"/>
      <c r="U917" s="71"/>
      <c r="V917" s="71"/>
      <c r="W917" s="71"/>
      <c r="X917" s="71"/>
      <c r="Y917" s="71"/>
      <c r="Z917" s="71"/>
      <c r="AA917" s="71"/>
      <c r="AB917" s="71"/>
      <c r="AC917" s="71"/>
      <c r="AD917" s="71"/>
      <c r="AE917" s="71"/>
      <c r="AF917" s="71"/>
      <c r="AG917" s="72"/>
    </row>
    <row r="918" spans="1:33" x14ac:dyDescent="0.2">
      <c r="A918" s="159" t="s">
        <v>1002</v>
      </c>
      <c r="B918" s="160">
        <v>5</v>
      </c>
      <c r="C918" s="155"/>
      <c r="D918" s="75"/>
      <c r="E918" s="75"/>
      <c r="F918" s="75" t="s">
        <v>137</v>
      </c>
      <c r="G918" s="71"/>
      <c r="H918" s="71"/>
      <c r="I918" s="71"/>
      <c r="J918" s="71"/>
      <c r="K918" s="71"/>
      <c r="L918" s="71"/>
      <c r="M918" s="71"/>
      <c r="N918" s="71"/>
      <c r="O918" s="71"/>
      <c r="P918" s="71"/>
      <c r="Q918" s="71"/>
      <c r="R918" s="71"/>
      <c r="S918" s="71"/>
      <c r="T918" s="71"/>
      <c r="U918" s="71"/>
      <c r="V918" s="71"/>
      <c r="W918" s="71"/>
      <c r="X918" s="71"/>
      <c r="Y918" s="71"/>
      <c r="Z918" s="71"/>
      <c r="AA918" s="71"/>
      <c r="AB918" s="71"/>
      <c r="AC918" s="71"/>
      <c r="AD918" s="71"/>
      <c r="AE918" s="71"/>
      <c r="AF918" s="71"/>
      <c r="AG918" s="72"/>
    </row>
    <row r="919" spans="1:33" x14ac:dyDescent="0.2">
      <c r="A919" s="159" t="s">
        <v>1003</v>
      </c>
      <c r="B919" s="160">
        <v>4</v>
      </c>
      <c r="C919" s="155"/>
      <c r="D919" s="75" t="s">
        <v>142</v>
      </c>
      <c r="E919" s="75"/>
      <c r="F919" s="75" t="s">
        <v>155</v>
      </c>
      <c r="G919" s="71"/>
      <c r="H919" s="71"/>
      <c r="I919" s="71"/>
      <c r="J919" s="71"/>
      <c r="K919" s="71"/>
      <c r="L919" s="71"/>
      <c r="M919" s="71"/>
      <c r="N919" s="71"/>
      <c r="O919" s="71"/>
      <c r="P919" s="71"/>
      <c r="Q919" s="71"/>
      <c r="R919" s="71"/>
      <c r="S919" s="71"/>
      <c r="T919" s="71"/>
      <c r="U919" s="71"/>
      <c r="V919" s="71"/>
      <c r="W919" s="71"/>
      <c r="X919" s="71"/>
      <c r="Y919" s="71"/>
      <c r="Z919" s="71"/>
      <c r="AA919" s="71"/>
      <c r="AB919" s="71"/>
      <c r="AC919" s="71"/>
      <c r="AD919" s="71"/>
      <c r="AE919" s="71"/>
      <c r="AF919" s="71"/>
      <c r="AG919" s="72"/>
    </row>
    <row r="920" spans="1:33" x14ac:dyDescent="0.2">
      <c r="A920" s="159" t="s">
        <v>1004</v>
      </c>
      <c r="B920" s="160">
        <v>7</v>
      </c>
      <c r="C920" s="155"/>
      <c r="D920" s="75"/>
      <c r="E920" s="75"/>
      <c r="F920" s="75" t="s">
        <v>137</v>
      </c>
      <c r="G920" s="71"/>
      <c r="H920" s="71"/>
      <c r="I920" s="71"/>
      <c r="J920" s="71"/>
      <c r="K920" s="71"/>
      <c r="L920" s="71"/>
      <c r="M920" s="71"/>
      <c r="N920" s="71"/>
      <c r="O920" s="71"/>
      <c r="P920" s="71"/>
      <c r="Q920" s="71"/>
      <c r="R920" s="71"/>
      <c r="S920" s="71"/>
      <c r="T920" s="71"/>
      <c r="U920" s="71"/>
      <c r="V920" s="71"/>
      <c r="W920" s="71"/>
      <c r="X920" s="71"/>
      <c r="Y920" s="71"/>
      <c r="Z920" s="71"/>
      <c r="AA920" s="71"/>
      <c r="AB920" s="71"/>
      <c r="AC920" s="71"/>
      <c r="AD920" s="71"/>
      <c r="AE920" s="71"/>
      <c r="AF920" s="71"/>
      <c r="AG920" s="72"/>
    </row>
    <row r="921" spans="1:33" x14ac:dyDescent="0.2">
      <c r="A921" s="159" t="s">
        <v>1005</v>
      </c>
      <c r="B921" s="160">
        <v>4</v>
      </c>
      <c r="C921" s="155"/>
      <c r="D921" s="75"/>
      <c r="E921" s="75"/>
      <c r="F921" s="75" t="s">
        <v>137</v>
      </c>
      <c r="G921" s="71"/>
      <c r="H921" s="71"/>
      <c r="I921" s="71"/>
      <c r="J921" s="71"/>
      <c r="K921" s="71"/>
      <c r="L921" s="71"/>
      <c r="M921" s="71"/>
      <c r="N921" s="71"/>
      <c r="O921" s="71"/>
      <c r="P921" s="71"/>
      <c r="Q921" s="71"/>
      <c r="R921" s="71"/>
      <c r="S921" s="71"/>
      <c r="T921" s="71"/>
      <c r="U921" s="71"/>
      <c r="V921" s="71"/>
      <c r="W921" s="71"/>
      <c r="X921" s="71"/>
      <c r="Y921" s="71"/>
      <c r="Z921" s="71"/>
      <c r="AA921" s="71"/>
      <c r="AB921" s="71"/>
      <c r="AC921" s="71"/>
      <c r="AD921" s="71"/>
      <c r="AE921" s="71"/>
      <c r="AF921" s="71"/>
      <c r="AG921" s="72"/>
    </row>
    <row r="922" spans="1:33" x14ac:dyDescent="0.2">
      <c r="A922" s="159" t="s">
        <v>1006</v>
      </c>
      <c r="B922" s="160">
        <v>6</v>
      </c>
      <c r="C922" s="155"/>
      <c r="D922" s="75"/>
      <c r="E922" s="75"/>
      <c r="F922" s="75" t="s">
        <v>137</v>
      </c>
      <c r="G922" s="71"/>
      <c r="H922" s="71"/>
      <c r="I922" s="71"/>
      <c r="J922" s="71"/>
      <c r="K922" s="71"/>
      <c r="L922" s="71"/>
      <c r="M922" s="71"/>
      <c r="N922" s="71"/>
      <c r="O922" s="71"/>
      <c r="P922" s="71"/>
      <c r="Q922" s="71"/>
      <c r="R922" s="71"/>
      <c r="S922" s="71"/>
      <c r="T922" s="71"/>
      <c r="U922" s="71"/>
      <c r="V922" s="71"/>
      <c r="W922" s="71"/>
      <c r="X922" s="71"/>
      <c r="Y922" s="71"/>
      <c r="Z922" s="71"/>
      <c r="AA922" s="71"/>
      <c r="AB922" s="71"/>
      <c r="AC922" s="71"/>
      <c r="AD922" s="71"/>
      <c r="AE922" s="71"/>
      <c r="AF922" s="71"/>
      <c r="AG922" s="72"/>
    </row>
    <row r="923" spans="1:33" x14ac:dyDescent="0.2">
      <c r="A923" s="159" t="s">
        <v>1007</v>
      </c>
      <c r="B923" s="160">
        <v>8</v>
      </c>
      <c r="C923" s="155"/>
      <c r="D923" s="75"/>
      <c r="E923" s="75"/>
      <c r="F923" s="75" t="s">
        <v>137</v>
      </c>
      <c r="G923" s="71"/>
      <c r="H923" s="71"/>
      <c r="I923" s="71"/>
      <c r="J923" s="71"/>
      <c r="K923" s="71"/>
      <c r="L923" s="71"/>
      <c r="M923" s="71"/>
      <c r="N923" s="71"/>
      <c r="O923" s="71"/>
      <c r="P923" s="71"/>
      <c r="Q923" s="71"/>
      <c r="R923" s="71"/>
      <c r="S923" s="71"/>
      <c r="T923" s="71"/>
      <c r="U923" s="71"/>
      <c r="V923" s="71"/>
      <c r="W923" s="71"/>
      <c r="X923" s="71"/>
      <c r="Y923" s="71"/>
      <c r="Z923" s="71"/>
      <c r="AA923" s="71"/>
      <c r="AB923" s="71"/>
      <c r="AC923" s="71"/>
      <c r="AD923" s="71"/>
      <c r="AE923" s="71"/>
      <c r="AF923" s="71"/>
      <c r="AG923" s="72"/>
    </row>
    <row r="924" spans="1:33" x14ac:dyDescent="0.2">
      <c r="A924" s="159" t="s">
        <v>1008</v>
      </c>
      <c r="B924" s="160">
        <v>7</v>
      </c>
      <c r="C924" s="155"/>
      <c r="D924" s="75"/>
      <c r="E924" s="75"/>
      <c r="F924" s="75" t="s">
        <v>137</v>
      </c>
      <c r="G924" s="71"/>
      <c r="H924" s="71"/>
      <c r="I924" s="71"/>
      <c r="J924" s="71"/>
      <c r="K924" s="71"/>
      <c r="L924" s="71"/>
      <c r="M924" s="71"/>
      <c r="N924" s="71"/>
      <c r="O924" s="71"/>
      <c r="P924" s="71"/>
      <c r="Q924" s="71"/>
      <c r="R924" s="71"/>
      <c r="S924" s="71"/>
      <c r="T924" s="71"/>
      <c r="U924" s="71"/>
      <c r="V924" s="71"/>
      <c r="W924" s="71"/>
      <c r="X924" s="71"/>
      <c r="Y924" s="71"/>
      <c r="Z924" s="71"/>
      <c r="AA924" s="71"/>
      <c r="AB924" s="71"/>
      <c r="AC924" s="71"/>
      <c r="AD924" s="71"/>
      <c r="AE924" s="71"/>
      <c r="AF924" s="71"/>
      <c r="AG924" s="72"/>
    </row>
    <row r="925" spans="1:33" x14ac:dyDescent="0.2">
      <c r="A925" s="159" t="s">
        <v>1009</v>
      </c>
      <c r="B925" s="160">
        <v>5</v>
      </c>
      <c r="C925" s="155"/>
      <c r="D925" s="75"/>
      <c r="E925" s="75"/>
      <c r="F925" s="75" t="s">
        <v>137</v>
      </c>
      <c r="G925" s="71"/>
      <c r="H925" s="71"/>
      <c r="I925" s="71"/>
      <c r="J925" s="71"/>
      <c r="K925" s="71"/>
      <c r="L925" s="71"/>
      <c r="M925" s="71"/>
      <c r="N925" s="71"/>
      <c r="O925" s="71"/>
      <c r="P925" s="71"/>
      <c r="Q925" s="71"/>
      <c r="R925" s="71"/>
      <c r="S925" s="71"/>
      <c r="T925" s="71"/>
      <c r="U925" s="71"/>
      <c r="V925" s="71"/>
      <c r="W925" s="71"/>
      <c r="X925" s="71"/>
      <c r="Y925" s="71"/>
      <c r="Z925" s="71"/>
      <c r="AA925" s="71"/>
      <c r="AB925" s="71"/>
      <c r="AC925" s="71"/>
      <c r="AD925" s="71"/>
      <c r="AE925" s="71"/>
      <c r="AF925" s="71"/>
      <c r="AG925" s="72"/>
    </row>
    <row r="926" spans="1:33" x14ac:dyDescent="0.2">
      <c r="A926" s="159" t="s">
        <v>1010</v>
      </c>
      <c r="B926" s="160">
        <v>4</v>
      </c>
      <c r="C926" s="155"/>
      <c r="D926" s="75"/>
      <c r="E926" s="75"/>
      <c r="F926" s="75" t="s">
        <v>137</v>
      </c>
      <c r="G926" s="71"/>
      <c r="H926" s="71"/>
      <c r="I926" s="71"/>
      <c r="J926" s="71"/>
      <c r="K926" s="71"/>
      <c r="L926" s="71"/>
      <c r="M926" s="71"/>
      <c r="N926" s="71"/>
      <c r="O926" s="71"/>
      <c r="P926" s="71"/>
      <c r="Q926" s="71"/>
      <c r="R926" s="71"/>
      <c r="S926" s="71"/>
      <c r="T926" s="71"/>
      <c r="U926" s="71"/>
      <c r="V926" s="71"/>
      <c r="W926" s="71"/>
      <c r="X926" s="71"/>
      <c r="Y926" s="71"/>
      <c r="Z926" s="71"/>
      <c r="AA926" s="71"/>
      <c r="AB926" s="71"/>
      <c r="AC926" s="71"/>
      <c r="AD926" s="71"/>
      <c r="AE926" s="71"/>
      <c r="AF926" s="71"/>
      <c r="AG926" s="72"/>
    </row>
    <row r="927" spans="1:33" x14ac:dyDescent="0.2">
      <c r="A927" s="159" t="s">
        <v>1011</v>
      </c>
      <c r="B927" s="160">
        <v>7</v>
      </c>
      <c r="C927" s="155"/>
      <c r="D927" s="75"/>
      <c r="E927" s="75"/>
      <c r="F927" s="75" t="s">
        <v>137</v>
      </c>
      <c r="G927" s="71"/>
      <c r="H927" s="71"/>
      <c r="I927" s="71"/>
      <c r="J927" s="71"/>
      <c r="K927" s="71"/>
      <c r="L927" s="71"/>
      <c r="M927" s="71"/>
      <c r="N927" s="71"/>
      <c r="O927" s="71"/>
      <c r="P927" s="71"/>
      <c r="Q927" s="71"/>
      <c r="R927" s="71"/>
      <c r="S927" s="71"/>
      <c r="T927" s="71"/>
      <c r="U927" s="71"/>
      <c r="V927" s="71"/>
      <c r="W927" s="71"/>
      <c r="X927" s="71"/>
      <c r="Y927" s="71"/>
      <c r="Z927" s="71"/>
      <c r="AA927" s="71"/>
      <c r="AB927" s="71"/>
      <c r="AC927" s="71"/>
      <c r="AD927" s="71"/>
      <c r="AE927" s="71"/>
      <c r="AF927" s="71"/>
      <c r="AG927" s="72"/>
    </row>
    <row r="928" spans="1:33" x14ac:dyDescent="0.2">
      <c r="A928" s="159" t="s">
        <v>1012</v>
      </c>
      <c r="B928" s="160">
        <v>2</v>
      </c>
      <c r="C928" s="155"/>
      <c r="D928" s="75"/>
      <c r="E928" s="75"/>
      <c r="F928" s="75" t="s">
        <v>137</v>
      </c>
      <c r="G928" s="71"/>
      <c r="H928" s="71"/>
      <c r="I928" s="71"/>
      <c r="J928" s="71"/>
      <c r="K928" s="71"/>
      <c r="L928" s="71"/>
      <c r="M928" s="71"/>
      <c r="N928" s="71"/>
      <c r="O928" s="71"/>
      <c r="P928" s="71"/>
      <c r="Q928" s="71"/>
      <c r="R928" s="71"/>
      <c r="S928" s="71"/>
      <c r="T928" s="71"/>
      <c r="U928" s="71"/>
      <c r="V928" s="71"/>
      <c r="W928" s="71"/>
      <c r="X928" s="71"/>
      <c r="Y928" s="71"/>
      <c r="Z928" s="71"/>
      <c r="AA928" s="71"/>
      <c r="AB928" s="71"/>
      <c r="AC928" s="71"/>
      <c r="AD928" s="71"/>
      <c r="AE928" s="71"/>
      <c r="AF928" s="71"/>
      <c r="AG928" s="72"/>
    </row>
    <row r="929" spans="1:33" x14ac:dyDescent="0.2">
      <c r="A929" s="159" t="s">
        <v>1013</v>
      </c>
      <c r="B929" s="160">
        <v>2</v>
      </c>
      <c r="C929" s="155"/>
      <c r="D929" s="75"/>
      <c r="E929" s="75"/>
      <c r="F929" s="75" t="s">
        <v>137</v>
      </c>
      <c r="G929" s="71"/>
      <c r="H929" s="71"/>
      <c r="I929" s="71"/>
      <c r="J929" s="71"/>
      <c r="K929" s="71"/>
      <c r="L929" s="71"/>
      <c r="M929" s="71"/>
      <c r="N929" s="71"/>
      <c r="O929" s="71"/>
      <c r="P929" s="71"/>
      <c r="Q929" s="71"/>
      <c r="R929" s="71"/>
      <c r="S929" s="71"/>
      <c r="T929" s="71"/>
      <c r="U929" s="71"/>
      <c r="V929" s="71"/>
      <c r="W929" s="71"/>
      <c r="X929" s="71"/>
      <c r="Y929" s="71"/>
      <c r="Z929" s="71"/>
      <c r="AA929" s="71"/>
      <c r="AB929" s="71"/>
      <c r="AC929" s="71"/>
      <c r="AD929" s="71"/>
      <c r="AE929" s="71"/>
      <c r="AF929" s="71"/>
      <c r="AG929" s="72"/>
    </row>
    <row r="930" spans="1:33" x14ac:dyDescent="0.2">
      <c r="A930" s="159" t="s">
        <v>1014</v>
      </c>
      <c r="B930" s="160">
        <v>7</v>
      </c>
      <c r="C930" s="155" t="s">
        <v>142</v>
      </c>
      <c r="D930" s="75" t="s">
        <v>142</v>
      </c>
      <c r="E930" s="75"/>
      <c r="F930" s="75" t="s">
        <v>155</v>
      </c>
      <c r="G930" s="71"/>
      <c r="H930" s="71"/>
      <c r="I930" s="71"/>
      <c r="J930" s="71"/>
      <c r="K930" s="71"/>
      <c r="L930" s="71"/>
      <c r="M930" s="71"/>
      <c r="N930" s="71"/>
      <c r="O930" s="71"/>
      <c r="P930" s="71"/>
      <c r="Q930" s="71"/>
      <c r="R930" s="71"/>
      <c r="S930" s="71"/>
      <c r="T930" s="71"/>
      <c r="U930" s="71"/>
      <c r="V930" s="71"/>
      <c r="W930" s="71"/>
      <c r="X930" s="71"/>
      <c r="Y930" s="71"/>
      <c r="Z930" s="71"/>
      <c r="AA930" s="71"/>
      <c r="AB930" s="71"/>
      <c r="AC930" s="71"/>
      <c r="AD930" s="71"/>
      <c r="AE930" s="71"/>
      <c r="AF930" s="71"/>
      <c r="AG930" s="72"/>
    </row>
    <row r="931" spans="1:33" x14ac:dyDescent="0.2">
      <c r="A931" s="159" t="s">
        <v>1015</v>
      </c>
      <c r="B931" s="160">
        <v>3</v>
      </c>
      <c r="C931" s="155" t="s">
        <v>142</v>
      </c>
      <c r="D931" s="75" t="s">
        <v>142</v>
      </c>
      <c r="E931" s="75"/>
      <c r="F931" s="75" t="s">
        <v>137</v>
      </c>
      <c r="G931" s="71"/>
      <c r="H931" s="71"/>
      <c r="I931" s="71"/>
      <c r="J931" s="71"/>
      <c r="K931" s="71"/>
      <c r="L931" s="71"/>
      <c r="M931" s="71"/>
      <c r="N931" s="71"/>
      <c r="O931" s="71"/>
      <c r="P931" s="71"/>
      <c r="Q931" s="71"/>
      <c r="R931" s="71"/>
      <c r="S931" s="71"/>
      <c r="T931" s="71"/>
      <c r="U931" s="71"/>
      <c r="V931" s="71"/>
      <c r="W931" s="71"/>
      <c r="X931" s="71"/>
      <c r="Y931" s="71"/>
      <c r="Z931" s="71"/>
      <c r="AA931" s="71"/>
      <c r="AB931" s="71"/>
      <c r="AC931" s="71"/>
      <c r="AD931" s="71"/>
      <c r="AE931" s="71"/>
      <c r="AF931" s="71"/>
      <c r="AG931" s="72"/>
    </row>
    <row r="932" spans="1:33" x14ac:dyDescent="0.2">
      <c r="A932" s="159" t="s">
        <v>1016</v>
      </c>
      <c r="B932" s="160">
        <v>5</v>
      </c>
      <c r="C932" s="155" t="s">
        <v>142</v>
      </c>
      <c r="D932" s="75"/>
      <c r="E932" s="75"/>
      <c r="F932" s="75" t="s">
        <v>149</v>
      </c>
      <c r="G932" s="71"/>
      <c r="H932" s="71"/>
      <c r="I932" s="71"/>
      <c r="J932" s="71"/>
      <c r="K932" s="71"/>
      <c r="L932" s="71"/>
      <c r="M932" s="71"/>
      <c r="N932" s="71"/>
      <c r="O932" s="71"/>
      <c r="P932" s="71"/>
      <c r="Q932" s="71"/>
      <c r="R932" s="71"/>
      <c r="S932" s="71"/>
      <c r="T932" s="71"/>
      <c r="U932" s="71"/>
      <c r="V932" s="71"/>
      <c r="W932" s="71"/>
      <c r="X932" s="71"/>
      <c r="Y932" s="71"/>
      <c r="Z932" s="71"/>
      <c r="AA932" s="71"/>
      <c r="AB932" s="71"/>
      <c r="AC932" s="71"/>
      <c r="AD932" s="71"/>
      <c r="AE932" s="71"/>
      <c r="AF932" s="71"/>
      <c r="AG932" s="72"/>
    </row>
    <row r="933" spans="1:33" x14ac:dyDescent="0.2">
      <c r="A933" s="159" t="s">
        <v>1017</v>
      </c>
      <c r="B933" s="160">
        <v>4</v>
      </c>
      <c r="C933" s="155"/>
      <c r="D933" s="75" t="s">
        <v>142</v>
      </c>
      <c r="E933" s="75"/>
      <c r="F933" s="75" t="s">
        <v>137</v>
      </c>
      <c r="G933" s="71"/>
      <c r="H933" s="71"/>
      <c r="I933" s="71"/>
      <c r="J933" s="71"/>
      <c r="K933" s="71"/>
      <c r="L933" s="71"/>
      <c r="M933" s="71"/>
      <c r="N933" s="71"/>
      <c r="O933" s="71"/>
      <c r="P933" s="71"/>
      <c r="Q933" s="71"/>
      <c r="R933" s="71"/>
      <c r="S933" s="71"/>
      <c r="T933" s="71"/>
      <c r="U933" s="71"/>
      <c r="V933" s="71"/>
      <c r="W933" s="71"/>
      <c r="X933" s="71"/>
      <c r="Y933" s="71"/>
      <c r="Z933" s="71"/>
      <c r="AA933" s="71"/>
      <c r="AB933" s="71"/>
      <c r="AC933" s="71"/>
      <c r="AD933" s="71"/>
      <c r="AE933" s="71"/>
      <c r="AF933" s="71"/>
      <c r="AG933" s="72"/>
    </row>
    <row r="934" spans="1:33" x14ac:dyDescent="0.2">
      <c r="A934" s="159" t="s">
        <v>1018</v>
      </c>
      <c r="B934" s="160">
        <v>6</v>
      </c>
      <c r="C934" s="155" t="s">
        <v>142</v>
      </c>
      <c r="D934" s="75"/>
      <c r="E934" s="75"/>
      <c r="F934" s="75" t="s">
        <v>149</v>
      </c>
      <c r="G934" s="71"/>
      <c r="H934" s="71"/>
      <c r="I934" s="71"/>
      <c r="J934" s="71"/>
      <c r="K934" s="71"/>
      <c r="L934" s="71"/>
      <c r="M934" s="71"/>
      <c r="N934" s="71"/>
      <c r="O934" s="71"/>
      <c r="P934" s="71"/>
      <c r="Q934" s="71"/>
      <c r="R934" s="71"/>
      <c r="S934" s="71"/>
      <c r="T934" s="71"/>
      <c r="U934" s="71"/>
      <c r="V934" s="71"/>
      <c r="W934" s="71"/>
      <c r="X934" s="71"/>
      <c r="Y934" s="71"/>
      <c r="Z934" s="71"/>
      <c r="AA934" s="71"/>
      <c r="AB934" s="71"/>
      <c r="AC934" s="71"/>
      <c r="AD934" s="71"/>
      <c r="AE934" s="71"/>
      <c r="AF934" s="71"/>
      <c r="AG934" s="72"/>
    </row>
    <row r="935" spans="1:33" x14ac:dyDescent="0.2">
      <c r="A935" s="159" t="s">
        <v>1019</v>
      </c>
      <c r="B935" s="160">
        <v>6</v>
      </c>
      <c r="C935" s="155"/>
      <c r="D935" s="75"/>
      <c r="E935" s="75"/>
      <c r="F935" s="75" t="s">
        <v>137</v>
      </c>
      <c r="G935" s="71"/>
      <c r="H935" s="71"/>
      <c r="I935" s="71"/>
      <c r="J935" s="71"/>
      <c r="K935" s="71"/>
      <c r="L935" s="71"/>
      <c r="M935" s="71"/>
      <c r="N935" s="71"/>
      <c r="O935" s="71"/>
      <c r="P935" s="71"/>
      <c r="Q935" s="71"/>
      <c r="R935" s="71"/>
      <c r="S935" s="71"/>
      <c r="T935" s="71"/>
      <c r="U935" s="71"/>
      <c r="V935" s="71"/>
      <c r="W935" s="71"/>
      <c r="X935" s="71"/>
      <c r="Y935" s="71"/>
      <c r="Z935" s="71"/>
      <c r="AA935" s="71"/>
      <c r="AB935" s="71"/>
      <c r="AC935" s="71"/>
      <c r="AD935" s="71"/>
      <c r="AE935" s="71"/>
      <c r="AF935" s="71"/>
      <c r="AG935" s="72"/>
    </row>
    <row r="936" spans="1:33" x14ac:dyDescent="0.2">
      <c r="A936" s="159" t="s">
        <v>1020</v>
      </c>
      <c r="B936" s="160">
        <v>6</v>
      </c>
      <c r="C936" s="155"/>
      <c r="D936" s="75" t="s">
        <v>142</v>
      </c>
      <c r="E936" s="75"/>
      <c r="F936" s="75" t="s">
        <v>155</v>
      </c>
      <c r="G936" s="71"/>
      <c r="H936" s="71"/>
      <c r="I936" s="71"/>
      <c r="J936" s="71"/>
      <c r="K936" s="71"/>
      <c r="L936" s="71"/>
      <c r="M936" s="71"/>
      <c r="N936" s="71"/>
      <c r="O936" s="71"/>
      <c r="P936" s="71"/>
      <c r="Q936" s="71"/>
      <c r="R936" s="71"/>
      <c r="S936" s="71"/>
      <c r="T936" s="71"/>
      <c r="U936" s="71"/>
      <c r="V936" s="71"/>
      <c r="W936" s="71"/>
      <c r="X936" s="71"/>
      <c r="Y936" s="71"/>
      <c r="Z936" s="71"/>
      <c r="AA936" s="71"/>
      <c r="AB936" s="71"/>
      <c r="AC936" s="71"/>
      <c r="AD936" s="71"/>
      <c r="AE936" s="71"/>
      <c r="AF936" s="71"/>
      <c r="AG936" s="72"/>
    </row>
    <row r="937" spans="1:33" x14ac:dyDescent="0.2">
      <c r="A937" s="159" t="s">
        <v>1021</v>
      </c>
      <c r="B937" s="160">
        <v>8</v>
      </c>
      <c r="C937" s="155"/>
      <c r="D937" s="75"/>
      <c r="E937" s="75"/>
      <c r="F937" s="75" t="s">
        <v>137</v>
      </c>
      <c r="G937" s="71"/>
      <c r="H937" s="71"/>
      <c r="I937" s="71"/>
      <c r="J937" s="71"/>
      <c r="K937" s="71"/>
      <c r="L937" s="71"/>
      <c r="M937" s="71"/>
      <c r="N937" s="71"/>
      <c r="O937" s="71"/>
      <c r="P937" s="71"/>
      <c r="Q937" s="71"/>
      <c r="R937" s="71"/>
      <c r="S937" s="71"/>
      <c r="T937" s="71"/>
      <c r="U937" s="71"/>
      <c r="V937" s="71"/>
      <c r="W937" s="71"/>
      <c r="X937" s="71"/>
      <c r="Y937" s="71"/>
      <c r="Z937" s="71"/>
      <c r="AA937" s="71"/>
      <c r="AB937" s="71"/>
      <c r="AC937" s="71"/>
      <c r="AD937" s="71"/>
      <c r="AE937" s="71"/>
      <c r="AF937" s="71"/>
      <c r="AG937" s="72"/>
    </row>
    <row r="938" spans="1:33" x14ac:dyDescent="0.2">
      <c r="A938" s="159" t="s">
        <v>1022</v>
      </c>
      <c r="B938" s="160">
        <v>8</v>
      </c>
      <c r="C938" s="155"/>
      <c r="D938" s="75"/>
      <c r="E938" s="75"/>
      <c r="F938" s="75" t="s">
        <v>137</v>
      </c>
      <c r="G938" s="71"/>
      <c r="H938" s="71"/>
      <c r="I938" s="71"/>
      <c r="J938" s="71"/>
      <c r="K938" s="71"/>
      <c r="L938" s="71"/>
      <c r="M938" s="71"/>
      <c r="N938" s="71"/>
      <c r="O938" s="71"/>
      <c r="P938" s="71"/>
      <c r="Q938" s="71"/>
      <c r="R938" s="71"/>
      <c r="S938" s="71"/>
      <c r="T938" s="71"/>
      <c r="U938" s="71"/>
      <c r="V938" s="71"/>
      <c r="W938" s="71"/>
      <c r="X938" s="71"/>
      <c r="Y938" s="71"/>
      <c r="Z938" s="71"/>
      <c r="AA938" s="71"/>
      <c r="AB938" s="71"/>
      <c r="AC938" s="71"/>
      <c r="AD938" s="71"/>
      <c r="AE938" s="71"/>
      <c r="AF938" s="71"/>
      <c r="AG938" s="72"/>
    </row>
    <row r="939" spans="1:33" x14ac:dyDescent="0.2">
      <c r="A939" s="159" t="s">
        <v>1023</v>
      </c>
      <c r="B939" s="160">
        <v>8</v>
      </c>
      <c r="C939" s="155"/>
      <c r="D939" s="75"/>
      <c r="E939" s="75"/>
      <c r="F939" s="75" t="s">
        <v>137</v>
      </c>
      <c r="G939" s="71"/>
      <c r="H939" s="71"/>
      <c r="I939" s="71"/>
      <c r="J939" s="71"/>
      <c r="K939" s="71"/>
      <c r="L939" s="71"/>
      <c r="M939" s="71"/>
      <c r="N939" s="71"/>
      <c r="O939" s="71"/>
      <c r="P939" s="71"/>
      <c r="Q939" s="71"/>
      <c r="R939" s="71"/>
      <c r="S939" s="71"/>
      <c r="T939" s="71"/>
      <c r="U939" s="71"/>
      <c r="V939" s="71"/>
      <c r="W939" s="71"/>
      <c r="X939" s="71"/>
      <c r="Y939" s="71"/>
      <c r="Z939" s="71"/>
      <c r="AA939" s="71"/>
      <c r="AB939" s="71"/>
      <c r="AC939" s="71"/>
      <c r="AD939" s="71"/>
      <c r="AE939" s="71"/>
      <c r="AF939" s="71"/>
      <c r="AG939" s="72"/>
    </row>
    <row r="940" spans="1:33" x14ac:dyDescent="0.2">
      <c r="A940" s="159" t="s">
        <v>1024</v>
      </c>
      <c r="B940" s="160">
        <v>9</v>
      </c>
      <c r="C940" s="155"/>
      <c r="D940" s="75"/>
      <c r="E940" s="75"/>
      <c r="F940" s="75" t="s">
        <v>137</v>
      </c>
      <c r="G940" s="71"/>
      <c r="H940" s="71"/>
      <c r="I940" s="71"/>
      <c r="J940" s="71"/>
      <c r="K940" s="71"/>
      <c r="L940" s="71"/>
      <c r="M940" s="71"/>
      <c r="N940" s="71"/>
      <c r="O940" s="71"/>
      <c r="P940" s="71"/>
      <c r="Q940" s="71"/>
      <c r="R940" s="71"/>
      <c r="S940" s="71"/>
      <c r="T940" s="71"/>
      <c r="U940" s="71"/>
      <c r="V940" s="71"/>
      <c r="W940" s="71"/>
      <c r="X940" s="71"/>
      <c r="Y940" s="71"/>
      <c r="Z940" s="71"/>
      <c r="AA940" s="71"/>
      <c r="AB940" s="71"/>
      <c r="AC940" s="71"/>
      <c r="AD940" s="71"/>
      <c r="AE940" s="71"/>
      <c r="AF940" s="71"/>
      <c r="AG940" s="72"/>
    </row>
    <row r="941" spans="1:33" x14ac:dyDescent="0.2">
      <c r="A941" s="159" t="s">
        <v>1025</v>
      </c>
      <c r="B941" s="160">
        <v>8</v>
      </c>
      <c r="C941" s="155"/>
      <c r="D941" s="75"/>
      <c r="E941" s="75"/>
      <c r="F941" s="75" t="s">
        <v>137</v>
      </c>
      <c r="G941" s="71"/>
      <c r="H941" s="71"/>
      <c r="I941" s="71"/>
      <c r="J941" s="71"/>
      <c r="K941" s="71"/>
      <c r="L941" s="71"/>
      <c r="M941" s="71"/>
      <c r="N941" s="71"/>
      <c r="O941" s="71"/>
      <c r="P941" s="71"/>
      <c r="Q941" s="71"/>
      <c r="R941" s="71"/>
      <c r="S941" s="71"/>
      <c r="T941" s="71"/>
      <c r="U941" s="71"/>
      <c r="V941" s="71"/>
      <c r="W941" s="71"/>
      <c r="X941" s="71"/>
      <c r="Y941" s="71"/>
      <c r="Z941" s="71"/>
      <c r="AA941" s="71"/>
      <c r="AB941" s="71"/>
      <c r="AC941" s="71"/>
      <c r="AD941" s="71"/>
      <c r="AE941" s="71"/>
      <c r="AF941" s="71"/>
      <c r="AG941" s="72"/>
    </row>
    <row r="942" spans="1:33" x14ac:dyDescent="0.2">
      <c r="A942" s="159" t="s">
        <v>1026</v>
      </c>
      <c r="B942" s="160">
        <v>8</v>
      </c>
      <c r="C942" s="155"/>
      <c r="D942" s="75"/>
      <c r="E942" s="75"/>
      <c r="F942" s="75" t="s">
        <v>137</v>
      </c>
      <c r="G942" s="71"/>
      <c r="H942" s="71"/>
      <c r="I942" s="71"/>
      <c r="J942" s="71"/>
      <c r="K942" s="71"/>
      <c r="L942" s="71"/>
      <c r="M942" s="71"/>
      <c r="N942" s="71"/>
      <c r="O942" s="71"/>
      <c r="P942" s="71"/>
      <c r="Q942" s="71"/>
      <c r="R942" s="71"/>
      <c r="S942" s="71"/>
      <c r="T942" s="71"/>
      <c r="U942" s="71"/>
      <c r="V942" s="71"/>
      <c r="W942" s="71"/>
      <c r="X942" s="71"/>
      <c r="Y942" s="71"/>
      <c r="Z942" s="71"/>
      <c r="AA942" s="71"/>
      <c r="AB942" s="71"/>
      <c r="AC942" s="71"/>
      <c r="AD942" s="71"/>
      <c r="AE942" s="71"/>
      <c r="AF942" s="71"/>
      <c r="AG942" s="72"/>
    </row>
    <row r="943" spans="1:33" x14ac:dyDescent="0.2">
      <c r="A943" s="159" t="s">
        <v>1027</v>
      </c>
      <c r="B943" s="160">
        <v>7</v>
      </c>
      <c r="C943" s="155" t="s">
        <v>142</v>
      </c>
      <c r="D943" s="75"/>
      <c r="E943" s="75"/>
      <c r="F943" s="75" t="s">
        <v>149</v>
      </c>
      <c r="G943" s="71"/>
      <c r="H943" s="71"/>
      <c r="I943" s="71"/>
      <c r="J943" s="71"/>
      <c r="K943" s="71"/>
      <c r="L943" s="71"/>
      <c r="M943" s="71"/>
      <c r="N943" s="71"/>
      <c r="O943" s="71"/>
      <c r="P943" s="71"/>
      <c r="Q943" s="71"/>
      <c r="R943" s="71"/>
      <c r="S943" s="71"/>
      <c r="T943" s="71"/>
      <c r="U943" s="71"/>
      <c r="V943" s="71"/>
      <c r="W943" s="71"/>
      <c r="X943" s="71"/>
      <c r="Y943" s="71"/>
      <c r="Z943" s="71"/>
      <c r="AA943" s="71"/>
      <c r="AB943" s="71"/>
      <c r="AC943" s="71"/>
      <c r="AD943" s="71"/>
      <c r="AE943" s="71"/>
      <c r="AF943" s="71"/>
      <c r="AG943" s="72"/>
    </row>
    <row r="944" spans="1:33" x14ac:dyDescent="0.2">
      <c r="A944" s="159" t="s">
        <v>1028</v>
      </c>
      <c r="B944" s="160">
        <v>7</v>
      </c>
      <c r="C944" s="155"/>
      <c r="D944" s="75"/>
      <c r="E944" s="75"/>
      <c r="F944" s="75" t="s">
        <v>137</v>
      </c>
      <c r="G944" s="71"/>
      <c r="H944" s="71"/>
      <c r="I944" s="71"/>
      <c r="J944" s="71"/>
      <c r="K944" s="71"/>
      <c r="L944" s="71"/>
      <c r="M944" s="71"/>
      <c r="N944" s="71"/>
      <c r="O944" s="71"/>
      <c r="P944" s="71"/>
      <c r="Q944" s="71"/>
      <c r="R944" s="71"/>
      <c r="S944" s="71"/>
      <c r="T944" s="71"/>
      <c r="U944" s="71"/>
      <c r="V944" s="71"/>
      <c r="W944" s="71"/>
      <c r="X944" s="71"/>
      <c r="Y944" s="71"/>
      <c r="Z944" s="71"/>
      <c r="AA944" s="71"/>
      <c r="AB944" s="71"/>
      <c r="AC944" s="71"/>
      <c r="AD944" s="71"/>
      <c r="AE944" s="71"/>
      <c r="AF944" s="71"/>
      <c r="AG944" s="72"/>
    </row>
    <row r="945" spans="1:33" x14ac:dyDescent="0.2">
      <c r="A945" s="159" t="s">
        <v>1029</v>
      </c>
      <c r="B945" s="160">
        <v>7</v>
      </c>
      <c r="C945" s="155"/>
      <c r="D945" s="75"/>
      <c r="E945" s="75"/>
      <c r="F945" s="75" t="s">
        <v>137</v>
      </c>
      <c r="G945" s="71"/>
      <c r="H945" s="71"/>
      <c r="I945" s="71"/>
      <c r="J945" s="71"/>
      <c r="K945" s="71"/>
      <c r="L945" s="71"/>
      <c r="M945" s="71"/>
      <c r="N945" s="71"/>
      <c r="O945" s="71"/>
      <c r="P945" s="71"/>
      <c r="Q945" s="71"/>
      <c r="R945" s="71"/>
      <c r="S945" s="71"/>
      <c r="T945" s="71"/>
      <c r="U945" s="71"/>
      <c r="V945" s="71"/>
      <c r="W945" s="71"/>
      <c r="X945" s="71"/>
      <c r="Y945" s="71"/>
      <c r="Z945" s="71"/>
      <c r="AA945" s="71"/>
      <c r="AB945" s="71"/>
      <c r="AC945" s="71"/>
      <c r="AD945" s="71"/>
      <c r="AE945" s="71"/>
      <c r="AF945" s="71"/>
      <c r="AG945" s="72"/>
    </row>
    <row r="946" spans="1:33" x14ac:dyDescent="0.2">
      <c r="A946" s="159" t="s">
        <v>1030</v>
      </c>
      <c r="B946" s="160">
        <v>8</v>
      </c>
      <c r="C946" s="155"/>
      <c r="D946" s="75"/>
      <c r="E946" s="75"/>
      <c r="F946" s="75" t="s">
        <v>137</v>
      </c>
      <c r="G946" s="71"/>
      <c r="H946" s="71"/>
      <c r="I946" s="71"/>
      <c r="J946" s="71"/>
      <c r="K946" s="71"/>
      <c r="L946" s="71"/>
      <c r="M946" s="71"/>
      <c r="N946" s="71"/>
      <c r="O946" s="71"/>
      <c r="P946" s="71"/>
      <c r="Q946" s="71"/>
      <c r="R946" s="71"/>
      <c r="S946" s="71"/>
      <c r="T946" s="71"/>
      <c r="U946" s="71"/>
      <c r="V946" s="71"/>
      <c r="W946" s="71"/>
      <c r="X946" s="71"/>
      <c r="Y946" s="71"/>
      <c r="Z946" s="71"/>
      <c r="AA946" s="71"/>
      <c r="AB946" s="71"/>
      <c r="AC946" s="71"/>
      <c r="AD946" s="71"/>
      <c r="AE946" s="71"/>
      <c r="AF946" s="71"/>
      <c r="AG946" s="72"/>
    </row>
    <row r="947" spans="1:33" x14ac:dyDescent="0.2">
      <c r="A947" s="159" t="s">
        <v>1031</v>
      </c>
      <c r="B947" s="160">
        <v>5</v>
      </c>
      <c r="C947" s="155"/>
      <c r="D947" s="75"/>
      <c r="E947" s="75"/>
      <c r="F947" s="75" t="s">
        <v>137</v>
      </c>
      <c r="G947" s="71"/>
      <c r="H947" s="71"/>
      <c r="I947" s="71"/>
      <c r="J947" s="71"/>
      <c r="K947" s="71"/>
      <c r="L947" s="71"/>
      <c r="M947" s="71"/>
      <c r="N947" s="71"/>
      <c r="O947" s="71"/>
      <c r="P947" s="71"/>
      <c r="Q947" s="71"/>
      <c r="R947" s="71"/>
      <c r="S947" s="71"/>
      <c r="T947" s="71"/>
      <c r="U947" s="71"/>
      <c r="V947" s="71"/>
      <c r="W947" s="71"/>
      <c r="X947" s="71"/>
      <c r="Y947" s="71"/>
      <c r="Z947" s="71"/>
      <c r="AA947" s="71"/>
      <c r="AB947" s="71"/>
      <c r="AC947" s="71"/>
      <c r="AD947" s="71"/>
      <c r="AE947" s="71"/>
      <c r="AF947" s="71"/>
      <c r="AG947" s="72"/>
    </row>
    <row r="948" spans="1:33" x14ac:dyDescent="0.2">
      <c r="A948" s="159" t="s">
        <v>1032</v>
      </c>
      <c r="B948" s="160">
        <v>5</v>
      </c>
      <c r="C948" s="155" t="s">
        <v>142</v>
      </c>
      <c r="D948" s="75"/>
      <c r="E948" s="75"/>
      <c r="F948" s="75" t="s">
        <v>149</v>
      </c>
      <c r="G948" s="71"/>
      <c r="H948" s="71"/>
      <c r="I948" s="71"/>
      <c r="J948" s="71"/>
      <c r="K948" s="71"/>
      <c r="L948" s="71"/>
      <c r="M948" s="71"/>
      <c r="N948" s="71"/>
      <c r="O948" s="71"/>
      <c r="P948" s="71"/>
      <c r="Q948" s="71"/>
      <c r="R948" s="71"/>
      <c r="S948" s="71"/>
      <c r="T948" s="71"/>
      <c r="U948" s="71"/>
      <c r="V948" s="71"/>
      <c r="W948" s="71"/>
      <c r="X948" s="71"/>
      <c r="Y948" s="71"/>
      <c r="Z948" s="71"/>
      <c r="AA948" s="71"/>
      <c r="AB948" s="71"/>
      <c r="AC948" s="71"/>
      <c r="AD948" s="71"/>
      <c r="AE948" s="71"/>
      <c r="AF948" s="71"/>
      <c r="AG948" s="72"/>
    </row>
    <row r="949" spans="1:33" x14ac:dyDescent="0.2">
      <c r="A949" s="159" t="s">
        <v>1033</v>
      </c>
      <c r="B949" s="160">
        <v>8</v>
      </c>
      <c r="C949" s="155"/>
      <c r="D949" s="75"/>
      <c r="E949" s="75"/>
      <c r="F949" s="75" t="s">
        <v>137</v>
      </c>
      <c r="G949" s="71"/>
      <c r="H949" s="71"/>
      <c r="I949" s="71"/>
      <c r="J949" s="71"/>
      <c r="K949" s="71"/>
      <c r="L949" s="71"/>
      <c r="M949" s="71"/>
      <c r="N949" s="71"/>
      <c r="O949" s="71"/>
      <c r="P949" s="71"/>
      <c r="Q949" s="71"/>
      <c r="R949" s="71"/>
      <c r="S949" s="71"/>
      <c r="T949" s="71"/>
      <c r="U949" s="71"/>
      <c r="V949" s="71"/>
      <c r="W949" s="71"/>
      <c r="X949" s="71"/>
      <c r="Y949" s="71"/>
      <c r="Z949" s="71"/>
      <c r="AA949" s="71"/>
      <c r="AB949" s="71"/>
      <c r="AC949" s="71"/>
      <c r="AD949" s="71"/>
      <c r="AE949" s="71"/>
      <c r="AF949" s="71"/>
      <c r="AG949" s="72"/>
    </row>
    <row r="950" spans="1:33" x14ac:dyDescent="0.2">
      <c r="A950" s="159" t="s">
        <v>1034</v>
      </c>
      <c r="B950" s="160">
        <v>8</v>
      </c>
      <c r="C950" s="155"/>
      <c r="D950" s="75"/>
      <c r="E950" s="75"/>
      <c r="F950" s="75" t="s">
        <v>137</v>
      </c>
      <c r="G950" s="71"/>
      <c r="H950" s="71"/>
      <c r="I950" s="71"/>
      <c r="J950" s="71"/>
      <c r="K950" s="71"/>
      <c r="L950" s="71"/>
      <c r="M950" s="71"/>
      <c r="N950" s="71"/>
      <c r="O950" s="71"/>
      <c r="P950" s="71"/>
      <c r="Q950" s="71"/>
      <c r="R950" s="71"/>
      <c r="S950" s="71"/>
      <c r="T950" s="71"/>
      <c r="U950" s="71"/>
      <c r="V950" s="71"/>
      <c r="W950" s="71"/>
      <c r="X950" s="71"/>
      <c r="Y950" s="71"/>
      <c r="Z950" s="71"/>
      <c r="AA950" s="71"/>
      <c r="AB950" s="71"/>
      <c r="AC950" s="71"/>
      <c r="AD950" s="71"/>
      <c r="AE950" s="71"/>
      <c r="AF950" s="71"/>
      <c r="AG950" s="72"/>
    </row>
    <row r="951" spans="1:33" x14ac:dyDescent="0.2">
      <c r="A951" s="159" t="s">
        <v>1035</v>
      </c>
      <c r="B951" s="160">
        <v>6</v>
      </c>
      <c r="C951" s="155"/>
      <c r="D951" s="75"/>
      <c r="E951" s="75"/>
      <c r="F951" s="75" t="s">
        <v>137</v>
      </c>
      <c r="G951" s="71"/>
      <c r="H951" s="71"/>
      <c r="I951" s="71"/>
      <c r="J951" s="71"/>
      <c r="K951" s="71"/>
      <c r="L951" s="71"/>
      <c r="M951" s="71"/>
      <c r="N951" s="71"/>
      <c r="O951" s="71"/>
      <c r="P951" s="71"/>
      <c r="Q951" s="71"/>
      <c r="R951" s="71"/>
      <c r="S951" s="71"/>
      <c r="T951" s="71"/>
      <c r="U951" s="71"/>
      <c r="V951" s="71"/>
      <c r="W951" s="71"/>
      <c r="X951" s="71"/>
      <c r="Y951" s="71"/>
      <c r="Z951" s="71"/>
      <c r="AA951" s="71"/>
      <c r="AB951" s="71"/>
      <c r="AC951" s="71"/>
      <c r="AD951" s="71"/>
      <c r="AE951" s="71"/>
      <c r="AF951" s="71"/>
      <c r="AG951" s="72"/>
    </row>
    <row r="952" spans="1:33" x14ac:dyDescent="0.2">
      <c r="A952" s="159" t="s">
        <v>1036</v>
      </c>
      <c r="B952" s="160">
        <v>6</v>
      </c>
      <c r="C952" s="155"/>
      <c r="D952" s="75"/>
      <c r="E952" s="75"/>
      <c r="F952" s="75" t="s">
        <v>137</v>
      </c>
      <c r="G952" s="71"/>
      <c r="H952" s="71"/>
      <c r="I952" s="71"/>
      <c r="J952" s="71"/>
      <c r="K952" s="71"/>
      <c r="L952" s="71"/>
      <c r="M952" s="71"/>
      <c r="N952" s="71"/>
      <c r="O952" s="71"/>
      <c r="P952" s="71"/>
      <c r="Q952" s="71"/>
      <c r="R952" s="71"/>
      <c r="S952" s="71"/>
      <c r="T952" s="71"/>
      <c r="U952" s="71"/>
      <c r="V952" s="71"/>
      <c r="W952" s="71"/>
      <c r="X952" s="71"/>
      <c r="Y952" s="71"/>
      <c r="Z952" s="71"/>
      <c r="AA952" s="71"/>
      <c r="AB952" s="71"/>
      <c r="AC952" s="71"/>
      <c r="AD952" s="71"/>
      <c r="AE952" s="71"/>
      <c r="AF952" s="71"/>
      <c r="AG952" s="72"/>
    </row>
    <row r="953" spans="1:33" x14ac:dyDescent="0.2">
      <c r="A953" s="159" t="s">
        <v>1037</v>
      </c>
      <c r="B953" s="160">
        <v>5</v>
      </c>
      <c r="C953" s="155" t="s">
        <v>142</v>
      </c>
      <c r="D953" s="75"/>
      <c r="E953" s="75"/>
      <c r="F953" s="75" t="s">
        <v>149</v>
      </c>
      <c r="G953" s="71"/>
      <c r="H953" s="71"/>
      <c r="I953" s="71"/>
      <c r="J953" s="71"/>
      <c r="K953" s="71"/>
      <c r="L953" s="71"/>
      <c r="M953" s="71"/>
      <c r="N953" s="71"/>
      <c r="O953" s="71"/>
      <c r="P953" s="71"/>
      <c r="Q953" s="71"/>
      <c r="R953" s="71"/>
      <c r="S953" s="71"/>
      <c r="T953" s="71"/>
      <c r="U953" s="71"/>
      <c r="V953" s="71"/>
      <c r="W953" s="71"/>
      <c r="X953" s="71"/>
      <c r="Y953" s="71"/>
      <c r="Z953" s="71"/>
      <c r="AA953" s="71"/>
      <c r="AB953" s="71"/>
      <c r="AC953" s="71"/>
      <c r="AD953" s="71"/>
      <c r="AE953" s="71"/>
      <c r="AF953" s="71"/>
      <c r="AG953" s="72"/>
    </row>
    <row r="954" spans="1:33" x14ac:dyDescent="0.2">
      <c r="A954" s="159" t="s">
        <v>1038</v>
      </c>
      <c r="B954" s="160">
        <v>9</v>
      </c>
      <c r="C954" s="155"/>
      <c r="D954" s="75"/>
      <c r="E954" s="75"/>
      <c r="F954" s="75" t="s">
        <v>137</v>
      </c>
      <c r="G954" s="71"/>
      <c r="H954" s="71"/>
      <c r="I954" s="71"/>
      <c r="J954" s="71"/>
      <c r="K954" s="71"/>
      <c r="L954" s="71"/>
      <c r="M954" s="71"/>
      <c r="N954" s="71"/>
      <c r="O954" s="71"/>
      <c r="P954" s="71"/>
      <c r="Q954" s="71"/>
      <c r="R954" s="71"/>
      <c r="S954" s="71"/>
      <c r="T954" s="71"/>
      <c r="U954" s="71"/>
      <c r="V954" s="71"/>
      <c r="W954" s="71"/>
      <c r="X954" s="71"/>
      <c r="Y954" s="71"/>
      <c r="Z954" s="71"/>
      <c r="AA954" s="71"/>
      <c r="AB954" s="71"/>
      <c r="AC954" s="71"/>
      <c r="AD954" s="71"/>
      <c r="AE954" s="71"/>
      <c r="AF954" s="71"/>
      <c r="AG954" s="72"/>
    </row>
    <row r="955" spans="1:33" x14ac:dyDescent="0.2">
      <c r="A955" s="159" t="s">
        <v>1039</v>
      </c>
      <c r="B955" s="160">
        <v>9</v>
      </c>
      <c r="C955" s="155"/>
      <c r="D955" s="75"/>
      <c r="E955" s="75"/>
      <c r="F955" s="75" t="s">
        <v>137</v>
      </c>
      <c r="G955" s="71"/>
      <c r="H955" s="71"/>
      <c r="I955" s="71"/>
      <c r="J955" s="71"/>
      <c r="K955" s="71"/>
      <c r="L955" s="71"/>
      <c r="M955" s="71"/>
      <c r="N955" s="71"/>
      <c r="O955" s="71"/>
      <c r="P955" s="71"/>
      <c r="Q955" s="71"/>
      <c r="R955" s="71"/>
      <c r="S955" s="71"/>
      <c r="T955" s="71"/>
      <c r="U955" s="71"/>
      <c r="V955" s="71"/>
      <c r="W955" s="71"/>
      <c r="X955" s="71"/>
      <c r="Y955" s="71"/>
      <c r="Z955" s="71"/>
      <c r="AA955" s="71"/>
      <c r="AB955" s="71"/>
      <c r="AC955" s="71"/>
      <c r="AD955" s="71"/>
      <c r="AE955" s="71"/>
      <c r="AF955" s="71"/>
      <c r="AG955" s="72"/>
    </row>
    <row r="956" spans="1:33" x14ac:dyDescent="0.2">
      <c r="A956" s="159" t="s">
        <v>1040</v>
      </c>
      <c r="B956" s="160">
        <v>7</v>
      </c>
      <c r="C956" s="155"/>
      <c r="D956" s="75"/>
      <c r="E956" s="75"/>
      <c r="F956" s="75" t="s">
        <v>137</v>
      </c>
      <c r="G956" s="71"/>
      <c r="H956" s="71"/>
      <c r="I956" s="71"/>
      <c r="J956" s="71"/>
      <c r="K956" s="71"/>
      <c r="L956" s="71"/>
      <c r="M956" s="71"/>
      <c r="N956" s="71"/>
      <c r="O956" s="71"/>
      <c r="P956" s="71"/>
      <c r="Q956" s="71"/>
      <c r="R956" s="71"/>
      <c r="S956" s="71"/>
      <c r="T956" s="71"/>
      <c r="U956" s="71"/>
      <c r="V956" s="71"/>
      <c r="W956" s="71"/>
      <c r="X956" s="71"/>
      <c r="Y956" s="71"/>
      <c r="Z956" s="71"/>
      <c r="AA956" s="71"/>
      <c r="AB956" s="71"/>
      <c r="AC956" s="71"/>
      <c r="AD956" s="71"/>
      <c r="AE956" s="71"/>
      <c r="AF956" s="71"/>
      <c r="AG956" s="72"/>
    </row>
    <row r="957" spans="1:33" x14ac:dyDescent="0.2">
      <c r="A957" s="159" t="s">
        <v>1041</v>
      </c>
      <c r="B957" s="160">
        <v>5</v>
      </c>
      <c r="C957" s="155"/>
      <c r="D957" s="75"/>
      <c r="E957" s="75"/>
      <c r="F957" s="75" t="s">
        <v>137</v>
      </c>
      <c r="G957" s="71"/>
      <c r="H957" s="71"/>
      <c r="I957" s="71"/>
      <c r="J957" s="71"/>
      <c r="K957" s="71"/>
      <c r="L957" s="71"/>
      <c r="M957" s="71"/>
      <c r="N957" s="71"/>
      <c r="O957" s="71"/>
      <c r="P957" s="71"/>
      <c r="Q957" s="71"/>
      <c r="R957" s="71"/>
      <c r="S957" s="71"/>
      <c r="T957" s="71"/>
      <c r="U957" s="71"/>
      <c r="V957" s="71"/>
      <c r="W957" s="71"/>
      <c r="X957" s="71"/>
      <c r="Y957" s="71"/>
      <c r="Z957" s="71"/>
      <c r="AA957" s="71"/>
      <c r="AB957" s="71"/>
      <c r="AC957" s="71"/>
      <c r="AD957" s="71"/>
      <c r="AE957" s="71"/>
      <c r="AF957" s="71"/>
      <c r="AG957" s="72"/>
    </row>
    <row r="958" spans="1:33" x14ac:dyDescent="0.2">
      <c r="A958" s="159" t="s">
        <v>1042</v>
      </c>
      <c r="B958" s="160">
        <v>8</v>
      </c>
      <c r="C958" s="155" t="s">
        <v>142</v>
      </c>
      <c r="D958" s="75"/>
      <c r="E958" s="75"/>
      <c r="F958" s="75" t="s">
        <v>149</v>
      </c>
      <c r="G958" s="71"/>
      <c r="H958" s="71"/>
      <c r="I958" s="71"/>
      <c r="J958" s="71"/>
      <c r="K958" s="71"/>
      <c r="L958" s="71"/>
      <c r="M958" s="71"/>
      <c r="N958" s="71"/>
      <c r="O958" s="71"/>
      <c r="P958" s="71"/>
      <c r="Q958" s="71"/>
      <c r="R958" s="71"/>
      <c r="S958" s="71"/>
      <c r="T958" s="71"/>
      <c r="U958" s="71"/>
      <c r="V958" s="71"/>
      <c r="W958" s="71"/>
      <c r="X958" s="71"/>
      <c r="Y958" s="71"/>
      <c r="Z958" s="71"/>
      <c r="AA958" s="71"/>
      <c r="AB958" s="71"/>
      <c r="AC958" s="71"/>
      <c r="AD958" s="71"/>
      <c r="AE958" s="71"/>
      <c r="AF958" s="71"/>
      <c r="AG958" s="72"/>
    </row>
    <row r="959" spans="1:33" x14ac:dyDescent="0.2">
      <c r="A959" s="159" t="s">
        <v>1043</v>
      </c>
      <c r="B959" s="160">
        <v>9</v>
      </c>
      <c r="C959" s="155"/>
      <c r="D959" s="75"/>
      <c r="E959" s="75"/>
      <c r="F959" s="75" t="s">
        <v>137</v>
      </c>
      <c r="G959" s="71"/>
      <c r="H959" s="71"/>
      <c r="I959" s="71"/>
      <c r="J959" s="71"/>
      <c r="K959" s="71"/>
      <c r="L959" s="71"/>
      <c r="M959" s="71"/>
      <c r="N959" s="71"/>
      <c r="O959" s="71"/>
      <c r="P959" s="71"/>
      <c r="Q959" s="71"/>
      <c r="R959" s="71"/>
      <c r="S959" s="71"/>
      <c r="T959" s="71"/>
      <c r="U959" s="71"/>
      <c r="V959" s="71"/>
      <c r="W959" s="71"/>
      <c r="X959" s="71"/>
      <c r="Y959" s="71"/>
      <c r="Z959" s="71"/>
      <c r="AA959" s="71"/>
      <c r="AB959" s="71"/>
      <c r="AC959" s="71"/>
      <c r="AD959" s="71"/>
      <c r="AE959" s="71"/>
      <c r="AF959" s="71"/>
      <c r="AG959" s="72"/>
    </row>
    <row r="960" spans="1:33" x14ac:dyDescent="0.2">
      <c r="A960" s="159" t="s">
        <v>1044</v>
      </c>
      <c r="B960" s="161" t="s">
        <v>231</v>
      </c>
      <c r="C960" s="155"/>
      <c r="D960" s="75"/>
      <c r="E960" s="75"/>
      <c r="F960" s="75" t="s">
        <v>137</v>
      </c>
      <c r="G960" s="71"/>
      <c r="H960" s="71"/>
      <c r="I960" s="71"/>
      <c r="J960" s="71"/>
      <c r="K960" s="71"/>
      <c r="L960" s="71"/>
      <c r="M960" s="71"/>
      <c r="N960" s="71"/>
      <c r="O960" s="71"/>
      <c r="P960" s="71"/>
      <c r="Q960" s="71"/>
      <c r="R960" s="71"/>
      <c r="S960" s="71"/>
      <c r="T960" s="71"/>
      <c r="U960" s="71"/>
      <c r="V960" s="71"/>
      <c r="W960" s="71"/>
      <c r="X960" s="71"/>
      <c r="Y960" s="71"/>
      <c r="Z960" s="71"/>
      <c r="AA960" s="71"/>
      <c r="AB960" s="71"/>
      <c r="AC960" s="71"/>
      <c r="AD960" s="71"/>
      <c r="AE960" s="71"/>
      <c r="AF960" s="71"/>
      <c r="AG960" s="72"/>
    </row>
    <row r="961" spans="1:33" x14ac:dyDescent="0.2">
      <c r="A961" s="159" t="s">
        <v>1045</v>
      </c>
      <c r="B961" s="160">
        <v>5</v>
      </c>
      <c r="C961" s="155"/>
      <c r="D961" s="75" t="s">
        <v>142</v>
      </c>
      <c r="E961" s="75"/>
      <c r="F961" s="75" t="s">
        <v>155</v>
      </c>
      <c r="G961" s="71"/>
      <c r="H961" s="71"/>
      <c r="I961" s="71"/>
      <c r="J961" s="71"/>
      <c r="K961" s="71"/>
      <c r="L961" s="71"/>
      <c r="M961" s="71"/>
      <c r="N961" s="71"/>
      <c r="O961" s="71"/>
      <c r="P961" s="71"/>
      <c r="Q961" s="71"/>
      <c r="R961" s="71"/>
      <c r="S961" s="71"/>
      <c r="T961" s="71"/>
      <c r="U961" s="71"/>
      <c r="V961" s="71"/>
      <c r="W961" s="71"/>
      <c r="X961" s="71"/>
      <c r="Y961" s="71"/>
      <c r="Z961" s="71"/>
      <c r="AA961" s="71"/>
      <c r="AB961" s="71"/>
      <c r="AC961" s="71"/>
      <c r="AD961" s="71"/>
      <c r="AE961" s="71"/>
      <c r="AF961" s="71"/>
      <c r="AG961" s="72"/>
    </row>
    <row r="962" spans="1:33" x14ac:dyDescent="0.2">
      <c r="A962" s="159" t="s">
        <v>1046</v>
      </c>
      <c r="B962" s="160">
        <v>7</v>
      </c>
      <c r="C962" s="155"/>
      <c r="D962" s="75"/>
      <c r="E962" s="75"/>
      <c r="F962" s="75" t="s">
        <v>137</v>
      </c>
      <c r="G962" s="71"/>
      <c r="H962" s="71"/>
      <c r="I962" s="71"/>
      <c r="J962" s="71"/>
      <c r="K962" s="71"/>
      <c r="L962" s="71"/>
      <c r="M962" s="71"/>
      <c r="N962" s="71"/>
      <c r="O962" s="71"/>
      <c r="P962" s="71"/>
      <c r="Q962" s="71"/>
      <c r="R962" s="71"/>
      <c r="S962" s="71"/>
      <c r="T962" s="71"/>
      <c r="U962" s="71"/>
      <c r="V962" s="71"/>
      <c r="W962" s="71"/>
      <c r="X962" s="71"/>
      <c r="Y962" s="71"/>
      <c r="Z962" s="71"/>
      <c r="AA962" s="71"/>
      <c r="AB962" s="71"/>
      <c r="AC962" s="71"/>
      <c r="AD962" s="71"/>
      <c r="AE962" s="71"/>
      <c r="AF962" s="71"/>
      <c r="AG962" s="72"/>
    </row>
    <row r="963" spans="1:33" x14ac:dyDescent="0.2">
      <c r="A963" s="159" t="s">
        <v>1047</v>
      </c>
      <c r="B963" s="160">
        <v>3</v>
      </c>
      <c r="C963" s="155" t="s">
        <v>142</v>
      </c>
      <c r="D963" s="75"/>
      <c r="E963" s="75"/>
      <c r="F963" s="75" t="s">
        <v>149</v>
      </c>
      <c r="G963" s="71"/>
      <c r="H963" s="71"/>
      <c r="I963" s="71"/>
      <c r="J963" s="71"/>
      <c r="K963" s="71"/>
      <c r="L963" s="71"/>
      <c r="M963" s="71"/>
      <c r="N963" s="71"/>
      <c r="O963" s="71"/>
      <c r="P963" s="71"/>
      <c r="Q963" s="71"/>
      <c r="R963" s="71"/>
      <c r="S963" s="71"/>
      <c r="T963" s="71"/>
      <c r="U963" s="71"/>
      <c r="V963" s="71"/>
      <c r="W963" s="71"/>
      <c r="X963" s="71"/>
      <c r="Y963" s="71"/>
      <c r="Z963" s="71"/>
      <c r="AA963" s="71"/>
      <c r="AB963" s="71"/>
      <c r="AC963" s="71"/>
      <c r="AD963" s="71"/>
      <c r="AE963" s="71"/>
      <c r="AF963" s="71"/>
      <c r="AG963" s="72"/>
    </row>
    <row r="964" spans="1:33" x14ac:dyDescent="0.2">
      <c r="A964" s="159" t="s">
        <v>1048</v>
      </c>
      <c r="B964" s="160">
        <v>7</v>
      </c>
      <c r="C964" s="155" t="s">
        <v>142</v>
      </c>
      <c r="D964" s="75"/>
      <c r="E964" s="75"/>
      <c r="F964" s="75" t="s">
        <v>149</v>
      </c>
      <c r="G964" s="71"/>
      <c r="H964" s="71"/>
      <c r="I964" s="71"/>
      <c r="J964" s="71"/>
      <c r="K964" s="71"/>
      <c r="L964" s="71"/>
      <c r="M964" s="71"/>
      <c r="N964" s="71"/>
      <c r="O964" s="71"/>
      <c r="P964" s="71"/>
      <c r="Q964" s="71"/>
      <c r="R964" s="71"/>
      <c r="S964" s="71"/>
      <c r="T964" s="71"/>
      <c r="U964" s="71"/>
      <c r="V964" s="71"/>
      <c r="W964" s="71"/>
      <c r="X964" s="71"/>
      <c r="Y964" s="71"/>
      <c r="Z964" s="71"/>
      <c r="AA964" s="71"/>
      <c r="AB964" s="71"/>
      <c r="AC964" s="71"/>
      <c r="AD964" s="71"/>
      <c r="AE964" s="71"/>
      <c r="AF964" s="71"/>
      <c r="AG964" s="72"/>
    </row>
    <row r="965" spans="1:33" x14ac:dyDescent="0.2">
      <c r="A965" s="159" t="s">
        <v>1049</v>
      </c>
      <c r="B965" s="160">
        <v>5</v>
      </c>
      <c r="C965" s="155"/>
      <c r="D965" s="75"/>
      <c r="E965" s="75"/>
      <c r="F965" s="75" t="s">
        <v>137</v>
      </c>
      <c r="G965" s="71"/>
      <c r="H965" s="71"/>
      <c r="I965" s="71"/>
      <c r="J965" s="71"/>
      <c r="K965" s="71"/>
      <c r="L965" s="71"/>
      <c r="M965" s="71"/>
      <c r="N965" s="71"/>
      <c r="O965" s="71"/>
      <c r="P965" s="71"/>
      <c r="Q965" s="71"/>
      <c r="R965" s="71"/>
      <c r="S965" s="71"/>
      <c r="T965" s="71"/>
      <c r="U965" s="71"/>
      <c r="V965" s="71"/>
      <c r="W965" s="71"/>
      <c r="X965" s="71"/>
      <c r="Y965" s="71"/>
      <c r="Z965" s="71"/>
      <c r="AA965" s="71"/>
      <c r="AB965" s="71"/>
      <c r="AC965" s="71"/>
      <c r="AD965" s="71"/>
      <c r="AE965" s="71"/>
      <c r="AF965" s="71"/>
      <c r="AG965" s="72"/>
    </row>
    <row r="966" spans="1:33" x14ac:dyDescent="0.2">
      <c r="A966" s="159" t="s">
        <v>1050</v>
      </c>
      <c r="B966" s="160">
        <v>4</v>
      </c>
      <c r="C966" s="155"/>
      <c r="D966" s="75"/>
      <c r="E966" s="75"/>
      <c r="F966" s="75" t="s">
        <v>137</v>
      </c>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c r="AE966" s="71"/>
      <c r="AF966" s="71"/>
      <c r="AG966" s="72"/>
    </row>
    <row r="967" spans="1:33" x14ac:dyDescent="0.2">
      <c r="A967" s="159" t="s">
        <v>1051</v>
      </c>
      <c r="B967" s="160">
        <v>9</v>
      </c>
      <c r="C967" s="155"/>
      <c r="D967" s="75"/>
      <c r="E967" s="75"/>
      <c r="F967" s="75" t="s">
        <v>137</v>
      </c>
      <c r="G967" s="71"/>
      <c r="H967" s="71"/>
      <c r="I967" s="71"/>
      <c r="J967" s="71"/>
      <c r="K967" s="71"/>
      <c r="L967" s="71"/>
      <c r="M967" s="71"/>
      <c r="N967" s="71"/>
      <c r="O967" s="71"/>
      <c r="P967" s="71"/>
      <c r="Q967" s="71"/>
      <c r="R967" s="71"/>
      <c r="S967" s="71"/>
      <c r="T967" s="71"/>
      <c r="U967" s="71"/>
      <c r="V967" s="71"/>
      <c r="W967" s="71"/>
      <c r="X967" s="71"/>
      <c r="Y967" s="71"/>
      <c r="Z967" s="71"/>
      <c r="AA967" s="71"/>
      <c r="AB967" s="71"/>
      <c r="AC967" s="71"/>
      <c r="AD967" s="71"/>
      <c r="AE967" s="71"/>
      <c r="AF967" s="71"/>
      <c r="AG967" s="72"/>
    </row>
    <row r="968" spans="1:33" x14ac:dyDescent="0.2">
      <c r="A968" s="159" t="s">
        <v>1052</v>
      </c>
      <c r="B968" s="160">
        <v>8</v>
      </c>
      <c r="C968" s="155"/>
      <c r="D968" s="75"/>
      <c r="E968" s="75"/>
      <c r="F968" s="75" t="s">
        <v>137</v>
      </c>
      <c r="G968" s="71"/>
      <c r="H968" s="71"/>
      <c r="I968" s="71"/>
      <c r="J968" s="71"/>
      <c r="K968" s="71"/>
      <c r="L968" s="71"/>
      <c r="M968" s="71"/>
      <c r="N968" s="71"/>
      <c r="O968" s="71"/>
      <c r="P968" s="71"/>
      <c r="Q968" s="71"/>
      <c r="R968" s="71"/>
      <c r="S968" s="71"/>
      <c r="T968" s="71"/>
      <c r="U968" s="71"/>
      <c r="V968" s="71"/>
      <c r="W968" s="71"/>
      <c r="X968" s="71"/>
      <c r="Y968" s="71"/>
      <c r="Z968" s="71"/>
      <c r="AA968" s="71"/>
      <c r="AB968" s="71"/>
      <c r="AC968" s="71"/>
      <c r="AD968" s="71"/>
      <c r="AE968" s="71"/>
      <c r="AF968" s="71"/>
      <c r="AG968" s="72"/>
    </row>
    <row r="969" spans="1:33" x14ac:dyDescent="0.2">
      <c r="A969" s="159" t="s">
        <v>1053</v>
      </c>
      <c r="B969" s="160">
        <v>4</v>
      </c>
      <c r="C969" s="155"/>
      <c r="D969" s="75"/>
      <c r="E969" s="75"/>
      <c r="F969" s="75" t="s">
        <v>137</v>
      </c>
      <c r="G969" s="71"/>
      <c r="H969" s="71"/>
      <c r="I969" s="71"/>
      <c r="J969" s="71"/>
      <c r="K969" s="71"/>
      <c r="L969" s="71"/>
      <c r="M969" s="71"/>
      <c r="N969" s="71"/>
      <c r="O969" s="71"/>
      <c r="P969" s="71"/>
      <c r="Q969" s="71"/>
      <c r="R969" s="71"/>
      <c r="S969" s="71"/>
      <c r="T969" s="71"/>
      <c r="U969" s="71"/>
      <c r="V969" s="71"/>
      <c r="W969" s="71"/>
      <c r="X969" s="71"/>
      <c r="Y969" s="71"/>
      <c r="Z969" s="71"/>
      <c r="AA969" s="71"/>
      <c r="AB969" s="71"/>
      <c r="AC969" s="71"/>
      <c r="AD969" s="71"/>
      <c r="AE969" s="71"/>
      <c r="AF969" s="71"/>
      <c r="AG969" s="72"/>
    </row>
    <row r="970" spans="1:33" x14ac:dyDescent="0.2">
      <c r="A970" s="159" t="s">
        <v>1054</v>
      </c>
      <c r="B970" s="160">
        <v>8</v>
      </c>
      <c r="C970" s="155"/>
      <c r="D970" s="75"/>
      <c r="E970" s="75"/>
      <c r="F970" s="75" t="s">
        <v>137</v>
      </c>
      <c r="G970" s="71"/>
      <c r="H970" s="71"/>
      <c r="I970" s="71"/>
      <c r="J970" s="71"/>
      <c r="K970" s="71"/>
      <c r="L970" s="71"/>
      <c r="M970" s="71"/>
      <c r="N970" s="71"/>
      <c r="O970" s="71"/>
      <c r="P970" s="71"/>
      <c r="Q970" s="71"/>
      <c r="R970" s="71"/>
      <c r="S970" s="71"/>
      <c r="T970" s="71"/>
      <c r="U970" s="71"/>
      <c r="V970" s="71"/>
      <c r="W970" s="71"/>
      <c r="X970" s="71"/>
      <c r="Y970" s="71"/>
      <c r="Z970" s="71"/>
      <c r="AA970" s="71"/>
      <c r="AB970" s="71"/>
      <c r="AC970" s="71"/>
      <c r="AD970" s="71"/>
      <c r="AE970" s="71"/>
      <c r="AF970" s="71"/>
      <c r="AG970" s="72"/>
    </row>
    <row r="971" spans="1:33" x14ac:dyDescent="0.2">
      <c r="A971" s="159" t="s">
        <v>1055</v>
      </c>
      <c r="B971" s="160">
        <v>8</v>
      </c>
      <c r="C971" s="155"/>
      <c r="D971" s="75"/>
      <c r="E971" s="75"/>
      <c r="F971" s="75" t="s">
        <v>137</v>
      </c>
      <c r="G971" s="71"/>
      <c r="H971" s="71"/>
      <c r="I971" s="71"/>
      <c r="J971" s="71"/>
      <c r="K971" s="71"/>
      <c r="L971" s="71"/>
      <c r="M971" s="71"/>
      <c r="N971" s="71"/>
      <c r="O971" s="71"/>
      <c r="P971" s="71"/>
      <c r="Q971" s="71"/>
      <c r="R971" s="71"/>
      <c r="S971" s="71"/>
      <c r="T971" s="71"/>
      <c r="U971" s="71"/>
      <c r="V971" s="71"/>
      <c r="W971" s="71"/>
      <c r="X971" s="71"/>
      <c r="Y971" s="71"/>
      <c r="Z971" s="71"/>
      <c r="AA971" s="71"/>
      <c r="AB971" s="71"/>
      <c r="AC971" s="71"/>
      <c r="AD971" s="71"/>
      <c r="AE971" s="71"/>
      <c r="AF971" s="71"/>
      <c r="AG971" s="72"/>
    </row>
    <row r="972" spans="1:33" x14ac:dyDescent="0.2">
      <c r="A972" s="159" t="s">
        <v>1056</v>
      </c>
      <c r="B972" s="160">
        <v>7</v>
      </c>
      <c r="C972" s="155" t="s">
        <v>142</v>
      </c>
      <c r="D972" s="75"/>
      <c r="E972" s="75"/>
      <c r="F972" s="75" t="s">
        <v>149</v>
      </c>
      <c r="G972" s="71"/>
      <c r="H972" s="71"/>
      <c r="I972" s="71"/>
      <c r="J972" s="71"/>
      <c r="K972" s="71"/>
      <c r="L972" s="71"/>
      <c r="M972" s="71"/>
      <c r="N972" s="71"/>
      <c r="O972" s="71"/>
      <c r="P972" s="71"/>
      <c r="Q972" s="71"/>
      <c r="R972" s="71"/>
      <c r="S972" s="71"/>
      <c r="T972" s="71"/>
      <c r="U972" s="71"/>
      <c r="V972" s="71"/>
      <c r="W972" s="71"/>
      <c r="X972" s="71"/>
      <c r="Y972" s="71"/>
      <c r="Z972" s="71"/>
      <c r="AA972" s="71"/>
      <c r="AB972" s="71"/>
      <c r="AC972" s="71"/>
      <c r="AD972" s="71"/>
      <c r="AE972" s="71"/>
      <c r="AF972" s="71"/>
      <c r="AG972" s="72"/>
    </row>
    <row r="973" spans="1:33" x14ac:dyDescent="0.2">
      <c r="A973" s="159" t="s">
        <v>1057</v>
      </c>
      <c r="B973" s="160">
        <v>7</v>
      </c>
      <c r="C973" s="155" t="s">
        <v>142</v>
      </c>
      <c r="D973" s="75"/>
      <c r="E973" s="75"/>
      <c r="F973" s="75" t="s">
        <v>149</v>
      </c>
      <c r="G973" s="71"/>
      <c r="H973" s="71"/>
      <c r="I973" s="71"/>
      <c r="J973" s="71"/>
      <c r="K973" s="71"/>
      <c r="L973" s="71"/>
      <c r="M973" s="71"/>
      <c r="N973" s="71"/>
      <c r="O973" s="71"/>
      <c r="P973" s="71"/>
      <c r="Q973" s="71"/>
      <c r="R973" s="71"/>
      <c r="S973" s="71"/>
      <c r="T973" s="71"/>
      <c r="U973" s="71"/>
      <c r="V973" s="71"/>
      <c r="W973" s="71"/>
      <c r="X973" s="71"/>
      <c r="Y973" s="71"/>
      <c r="Z973" s="71"/>
      <c r="AA973" s="71"/>
      <c r="AB973" s="71"/>
      <c r="AC973" s="71"/>
      <c r="AD973" s="71"/>
      <c r="AE973" s="71"/>
      <c r="AF973" s="71"/>
      <c r="AG973" s="72"/>
    </row>
    <row r="974" spans="1:33" x14ac:dyDescent="0.2">
      <c r="A974" s="159" t="s">
        <v>1058</v>
      </c>
      <c r="B974" s="160">
        <v>8</v>
      </c>
      <c r="C974" s="155"/>
      <c r="D974" s="75"/>
      <c r="E974" s="75"/>
      <c r="F974" s="75" t="s">
        <v>137</v>
      </c>
      <c r="G974" s="71"/>
      <c r="H974" s="71"/>
      <c r="I974" s="71"/>
      <c r="J974" s="71"/>
      <c r="K974" s="71"/>
      <c r="L974" s="71"/>
      <c r="M974" s="71"/>
      <c r="N974" s="71"/>
      <c r="O974" s="71"/>
      <c r="P974" s="71"/>
      <c r="Q974" s="71"/>
      <c r="R974" s="71"/>
      <c r="S974" s="71"/>
      <c r="T974" s="71"/>
      <c r="U974" s="71"/>
      <c r="V974" s="71"/>
      <c r="W974" s="71"/>
      <c r="X974" s="71"/>
      <c r="Y974" s="71"/>
      <c r="Z974" s="71"/>
      <c r="AA974" s="71"/>
      <c r="AB974" s="71"/>
      <c r="AC974" s="71"/>
      <c r="AD974" s="71"/>
      <c r="AE974" s="71"/>
      <c r="AF974" s="71"/>
      <c r="AG974" s="72"/>
    </row>
    <row r="975" spans="1:33" x14ac:dyDescent="0.2">
      <c r="A975" s="159" t="s">
        <v>1059</v>
      </c>
      <c r="B975" s="160">
        <v>5</v>
      </c>
      <c r="C975" s="155"/>
      <c r="D975" s="75"/>
      <c r="E975" s="75"/>
      <c r="F975" s="75" t="s">
        <v>137</v>
      </c>
      <c r="G975" s="71"/>
      <c r="H975" s="71"/>
      <c r="I975" s="71"/>
      <c r="J975" s="71"/>
      <c r="K975" s="71"/>
      <c r="L975" s="71"/>
      <c r="M975" s="71"/>
      <c r="N975" s="71"/>
      <c r="O975" s="71"/>
      <c r="P975" s="71"/>
      <c r="Q975" s="71"/>
      <c r="R975" s="71"/>
      <c r="S975" s="71"/>
      <c r="T975" s="71"/>
      <c r="U975" s="71"/>
      <c r="V975" s="71"/>
      <c r="W975" s="71"/>
      <c r="X975" s="71"/>
      <c r="Y975" s="71"/>
      <c r="Z975" s="71"/>
      <c r="AA975" s="71"/>
      <c r="AB975" s="71"/>
      <c r="AC975" s="71"/>
      <c r="AD975" s="71"/>
      <c r="AE975" s="71"/>
      <c r="AF975" s="71"/>
      <c r="AG975" s="72"/>
    </row>
    <row r="976" spans="1:33" x14ac:dyDescent="0.2">
      <c r="A976" s="159" t="s">
        <v>1060</v>
      </c>
      <c r="B976" s="160">
        <v>6</v>
      </c>
      <c r="C976" s="155"/>
      <c r="D976" s="75"/>
      <c r="E976" s="75"/>
      <c r="F976" s="75" t="s">
        <v>137</v>
      </c>
      <c r="G976" s="71"/>
      <c r="H976" s="71"/>
      <c r="I976" s="71"/>
      <c r="J976" s="71"/>
      <c r="K976" s="71"/>
      <c r="L976" s="71"/>
      <c r="M976" s="71"/>
      <c r="N976" s="71"/>
      <c r="O976" s="71"/>
      <c r="P976" s="71"/>
      <c r="Q976" s="71"/>
      <c r="R976" s="71"/>
      <c r="S976" s="71"/>
      <c r="T976" s="71"/>
      <c r="U976" s="71"/>
      <c r="V976" s="71"/>
      <c r="W976" s="71"/>
      <c r="X976" s="71"/>
      <c r="Y976" s="71"/>
      <c r="Z976" s="71"/>
      <c r="AA976" s="71"/>
      <c r="AB976" s="71"/>
      <c r="AC976" s="71"/>
      <c r="AD976" s="71"/>
      <c r="AE976" s="71"/>
      <c r="AF976" s="71"/>
      <c r="AG976" s="72"/>
    </row>
    <row r="977" spans="1:33" x14ac:dyDescent="0.2">
      <c r="A977" s="159" t="s">
        <v>1061</v>
      </c>
      <c r="B977" s="160">
        <v>5</v>
      </c>
      <c r="C977" s="155"/>
      <c r="D977" s="75"/>
      <c r="E977" s="75"/>
      <c r="F977" s="75" t="s">
        <v>137</v>
      </c>
      <c r="G977" s="71"/>
      <c r="H977" s="71"/>
      <c r="I977" s="71"/>
      <c r="J977" s="71"/>
      <c r="K977" s="71"/>
      <c r="L977" s="71"/>
      <c r="M977" s="71"/>
      <c r="N977" s="71"/>
      <c r="O977" s="71"/>
      <c r="P977" s="71"/>
      <c r="Q977" s="71"/>
      <c r="R977" s="71"/>
      <c r="S977" s="71"/>
      <c r="T977" s="71"/>
      <c r="U977" s="71"/>
      <c r="V977" s="71"/>
      <c r="W977" s="71"/>
      <c r="X977" s="71"/>
      <c r="Y977" s="71"/>
      <c r="Z977" s="71"/>
      <c r="AA977" s="71"/>
      <c r="AB977" s="71"/>
      <c r="AC977" s="71"/>
      <c r="AD977" s="71"/>
      <c r="AE977" s="71"/>
      <c r="AF977" s="71"/>
      <c r="AG977" s="72"/>
    </row>
    <row r="978" spans="1:33" x14ac:dyDescent="0.2">
      <c r="A978" s="159" t="s">
        <v>1062</v>
      </c>
      <c r="B978" s="160">
        <v>4</v>
      </c>
      <c r="C978" s="155"/>
      <c r="D978" s="75"/>
      <c r="E978" s="75"/>
      <c r="F978" s="75" t="s">
        <v>137</v>
      </c>
      <c r="G978" s="71"/>
      <c r="H978" s="71"/>
      <c r="I978" s="71"/>
      <c r="J978" s="71"/>
      <c r="K978" s="71"/>
      <c r="L978" s="71"/>
      <c r="M978" s="71"/>
      <c r="N978" s="71"/>
      <c r="O978" s="71"/>
      <c r="P978" s="71"/>
      <c r="Q978" s="71"/>
      <c r="R978" s="71"/>
      <c r="S978" s="71"/>
      <c r="T978" s="71"/>
      <c r="U978" s="71"/>
      <c r="V978" s="71"/>
      <c r="W978" s="71"/>
      <c r="X978" s="71"/>
      <c r="Y978" s="71"/>
      <c r="Z978" s="71"/>
      <c r="AA978" s="71"/>
      <c r="AB978" s="71"/>
      <c r="AC978" s="71"/>
      <c r="AD978" s="71"/>
      <c r="AE978" s="71"/>
      <c r="AF978" s="71"/>
      <c r="AG978" s="72"/>
    </row>
    <row r="979" spans="1:33" x14ac:dyDescent="0.2">
      <c r="A979" s="159" t="s">
        <v>1063</v>
      </c>
      <c r="B979" s="160">
        <v>7</v>
      </c>
      <c r="C979" s="155" t="s">
        <v>142</v>
      </c>
      <c r="D979" s="75"/>
      <c r="E979" s="75"/>
      <c r="F979" s="75" t="s">
        <v>149</v>
      </c>
      <c r="G979" s="71"/>
      <c r="H979" s="71"/>
      <c r="I979" s="71"/>
      <c r="J979" s="71"/>
      <c r="K979" s="71"/>
      <c r="L979" s="71"/>
      <c r="M979" s="71"/>
      <c r="N979" s="71"/>
      <c r="O979" s="71"/>
      <c r="P979" s="71"/>
      <c r="Q979" s="71"/>
      <c r="R979" s="71"/>
      <c r="S979" s="71"/>
      <c r="T979" s="71"/>
      <c r="U979" s="71"/>
      <c r="V979" s="71"/>
      <c r="W979" s="71"/>
      <c r="X979" s="71"/>
      <c r="Y979" s="71"/>
      <c r="Z979" s="71"/>
      <c r="AA979" s="71"/>
      <c r="AB979" s="71"/>
      <c r="AC979" s="71"/>
      <c r="AD979" s="71"/>
      <c r="AE979" s="71"/>
      <c r="AF979" s="71"/>
      <c r="AG979" s="72"/>
    </row>
    <row r="980" spans="1:33" x14ac:dyDescent="0.2">
      <c r="A980" s="159" t="s">
        <v>1064</v>
      </c>
      <c r="B980" s="160">
        <v>8</v>
      </c>
      <c r="C980" s="155"/>
      <c r="D980" s="75"/>
      <c r="E980" s="75"/>
      <c r="F980" s="75" t="s">
        <v>137</v>
      </c>
      <c r="G980" s="71"/>
      <c r="H980" s="71"/>
      <c r="I980" s="71"/>
      <c r="J980" s="71"/>
      <c r="K980" s="71"/>
      <c r="L980" s="71"/>
      <c r="M980" s="71"/>
      <c r="N980" s="71"/>
      <c r="O980" s="71"/>
      <c r="P980" s="71"/>
      <c r="Q980" s="71"/>
      <c r="R980" s="71"/>
      <c r="S980" s="71"/>
      <c r="T980" s="71"/>
      <c r="U980" s="71"/>
      <c r="V980" s="71"/>
      <c r="W980" s="71"/>
      <c r="X980" s="71"/>
      <c r="Y980" s="71"/>
      <c r="Z980" s="71"/>
      <c r="AA980" s="71"/>
      <c r="AB980" s="71"/>
      <c r="AC980" s="71"/>
      <c r="AD980" s="71"/>
      <c r="AE980" s="71"/>
      <c r="AF980" s="71"/>
      <c r="AG980" s="72"/>
    </row>
    <row r="981" spans="1:33" x14ac:dyDescent="0.2">
      <c r="A981" s="159" t="s">
        <v>1065</v>
      </c>
      <c r="B981" s="160">
        <v>7</v>
      </c>
      <c r="C981" s="155" t="s">
        <v>142</v>
      </c>
      <c r="D981" s="75"/>
      <c r="E981" s="75"/>
      <c r="F981" s="75" t="s">
        <v>149</v>
      </c>
      <c r="G981" s="71"/>
      <c r="H981" s="71"/>
      <c r="I981" s="71"/>
      <c r="J981" s="71"/>
      <c r="K981" s="71"/>
      <c r="L981" s="71"/>
      <c r="M981" s="71"/>
      <c r="N981" s="71"/>
      <c r="O981" s="71"/>
      <c r="P981" s="71"/>
      <c r="Q981" s="71"/>
      <c r="R981" s="71"/>
      <c r="S981" s="71"/>
      <c r="T981" s="71"/>
      <c r="U981" s="71"/>
      <c r="V981" s="71"/>
      <c r="W981" s="71"/>
      <c r="X981" s="71"/>
      <c r="Y981" s="71"/>
      <c r="Z981" s="71"/>
      <c r="AA981" s="71"/>
      <c r="AB981" s="71"/>
      <c r="AC981" s="71"/>
      <c r="AD981" s="71"/>
      <c r="AE981" s="71"/>
      <c r="AF981" s="71"/>
      <c r="AG981" s="72"/>
    </row>
    <row r="982" spans="1:33" x14ac:dyDescent="0.2">
      <c r="A982" s="159" t="s">
        <v>1066</v>
      </c>
      <c r="B982" s="160">
        <v>8</v>
      </c>
      <c r="C982" s="155"/>
      <c r="D982" s="75"/>
      <c r="E982" s="75"/>
      <c r="F982" s="75" t="s">
        <v>137</v>
      </c>
      <c r="G982" s="71"/>
      <c r="H982" s="71"/>
      <c r="I982" s="71"/>
      <c r="J982" s="71"/>
      <c r="K982" s="71"/>
      <c r="L982" s="71"/>
      <c r="M982" s="71"/>
      <c r="N982" s="71"/>
      <c r="O982" s="71"/>
      <c r="P982" s="71"/>
      <c r="Q982" s="71"/>
      <c r="R982" s="71"/>
      <c r="S982" s="71"/>
      <c r="T982" s="71"/>
      <c r="U982" s="71"/>
      <c r="V982" s="71"/>
      <c r="W982" s="71"/>
      <c r="X982" s="71"/>
      <c r="Y982" s="71"/>
      <c r="Z982" s="71"/>
      <c r="AA982" s="71"/>
      <c r="AB982" s="71"/>
      <c r="AC982" s="71"/>
      <c r="AD982" s="71"/>
      <c r="AE982" s="71"/>
      <c r="AF982" s="71"/>
      <c r="AG982" s="72"/>
    </row>
    <row r="983" spans="1:33" x14ac:dyDescent="0.2">
      <c r="A983" s="159" t="s">
        <v>1067</v>
      </c>
      <c r="B983" s="160">
        <v>8</v>
      </c>
      <c r="C983" s="155"/>
      <c r="D983" s="75"/>
      <c r="E983" s="75"/>
      <c r="F983" s="75" t="s">
        <v>137</v>
      </c>
      <c r="G983" s="71"/>
      <c r="H983" s="71"/>
      <c r="I983" s="71"/>
      <c r="J983" s="71"/>
      <c r="K983" s="71"/>
      <c r="L983" s="71"/>
      <c r="M983" s="71"/>
      <c r="N983" s="71"/>
      <c r="O983" s="71"/>
      <c r="P983" s="71"/>
      <c r="Q983" s="71"/>
      <c r="R983" s="71"/>
      <c r="S983" s="71"/>
      <c r="T983" s="71"/>
      <c r="U983" s="71"/>
      <c r="V983" s="71"/>
      <c r="W983" s="71"/>
      <c r="X983" s="71"/>
      <c r="Y983" s="71"/>
      <c r="Z983" s="71"/>
      <c r="AA983" s="71"/>
      <c r="AB983" s="71"/>
      <c r="AC983" s="71"/>
      <c r="AD983" s="71"/>
      <c r="AE983" s="71"/>
      <c r="AF983" s="71"/>
      <c r="AG983" s="72"/>
    </row>
    <row r="984" spans="1:33" x14ac:dyDescent="0.2">
      <c r="A984" s="159" t="s">
        <v>1068</v>
      </c>
      <c r="B984" s="160">
        <v>5</v>
      </c>
      <c r="C984" s="155" t="s">
        <v>142</v>
      </c>
      <c r="D984" s="75" t="s">
        <v>142</v>
      </c>
      <c r="E984" s="75"/>
      <c r="F984" s="75" t="s">
        <v>155</v>
      </c>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2"/>
    </row>
    <row r="985" spans="1:33" x14ac:dyDescent="0.2">
      <c r="A985" s="159" t="s">
        <v>1069</v>
      </c>
      <c r="B985" s="160">
        <v>9</v>
      </c>
      <c r="C985" s="155"/>
      <c r="D985" s="75"/>
      <c r="E985" s="75"/>
      <c r="F985" s="75" t="s">
        <v>137</v>
      </c>
      <c r="G985" s="71"/>
      <c r="H985" s="71"/>
      <c r="I985" s="71"/>
      <c r="J985" s="71"/>
      <c r="K985" s="71"/>
      <c r="L985" s="71"/>
      <c r="M985" s="71"/>
      <c r="N985" s="71"/>
      <c r="O985" s="71"/>
      <c r="P985" s="71"/>
      <c r="Q985" s="71"/>
      <c r="R985" s="71"/>
      <c r="S985" s="71"/>
      <c r="T985" s="71"/>
      <c r="U985" s="71"/>
      <c r="V985" s="71"/>
      <c r="W985" s="71"/>
      <c r="X985" s="71"/>
      <c r="Y985" s="71"/>
      <c r="Z985" s="71"/>
      <c r="AA985" s="71"/>
      <c r="AB985" s="71"/>
      <c r="AC985" s="71"/>
      <c r="AD985" s="71"/>
      <c r="AE985" s="71"/>
      <c r="AF985" s="71"/>
      <c r="AG985" s="72"/>
    </row>
    <row r="986" spans="1:33" x14ac:dyDescent="0.2">
      <c r="A986" s="159" t="s">
        <v>1070</v>
      </c>
      <c r="B986" s="160">
        <v>4</v>
      </c>
      <c r="C986" s="155" t="s">
        <v>142</v>
      </c>
      <c r="D986" s="75"/>
      <c r="E986" s="75"/>
      <c r="F986" s="75" t="s">
        <v>149</v>
      </c>
      <c r="G986" s="71"/>
      <c r="H986" s="71"/>
      <c r="I986" s="71"/>
      <c r="J986" s="71"/>
      <c r="K986" s="71"/>
      <c r="L986" s="71"/>
      <c r="M986" s="71"/>
      <c r="N986" s="71"/>
      <c r="O986" s="71"/>
      <c r="P986" s="71"/>
      <c r="Q986" s="71"/>
      <c r="R986" s="71"/>
      <c r="S986" s="71"/>
      <c r="T986" s="71"/>
      <c r="U986" s="71"/>
      <c r="V986" s="71"/>
      <c r="W986" s="71"/>
      <c r="X986" s="71"/>
      <c r="Y986" s="71"/>
      <c r="Z986" s="71"/>
      <c r="AA986" s="71"/>
      <c r="AB986" s="71"/>
      <c r="AC986" s="71"/>
      <c r="AD986" s="71"/>
      <c r="AE986" s="71"/>
      <c r="AF986" s="71"/>
      <c r="AG986" s="72"/>
    </row>
    <row r="987" spans="1:33" x14ac:dyDescent="0.2">
      <c r="A987" s="159" t="s">
        <v>1071</v>
      </c>
      <c r="B987" s="160">
        <v>7</v>
      </c>
      <c r="C987" s="155"/>
      <c r="D987" s="75"/>
      <c r="E987" s="75"/>
      <c r="F987" s="75" t="s">
        <v>137</v>
      </c>
      <c r="G987" s="71"/>
      <c r="H987" s="71"/>
      <c r="I987" s="71"/>
      <c r="J987" s="71"/>
      <c r="K987" s="71"/>
      <c r="L987" s="71"/>
      <c r="M987" s="71"/>
      <c r="N987" s="71"/>
      <c r="O987" s="71"/>
      <c r="P987" s="71"/>
      <c r="Q987" s="71"/>
      <c r="R987" s="71"/>
      <c r="S987" s="71"/>
      <c r="T987" s="71"/>
      <c r="U987" s="71"/>
      <c r="V987" s="71"/>
      <c r="W987" s="71"/>
      <c r="X987" s="71"/>
      <c r="Y987" s="71"/>
      <c r="Z987" s="71"/>
      <c r="AA987" s="71"/>
      <c r="AB987" s="71"/>
      <c r="AC987" s="71"/>
      <c r="AD987" s="71"/>
      <c r="AE987" s="71"/>
      <c r="AF987" s="71"/>
      <c r="AG987" s="72"/>
    </row>
    <row r="988" spans="1:33" x14ac:dyDescent="0.2">
      <c r="A988" s="159" t="s">
        <v>1072</v>
      </c>
      <c r="B988" s="160">
        <v>7</v>
      </c>
      <c r="C988" s="155" t="s">
        <v>142</v>
      </c>
      <c r="D988" s="75"/>
      <c r="E988" s="75" t="s">
        <v>142</v>
      </c>
      <c r="F988" s="75" t="s">
        <v>143</v>
      </c>
      <c r="G988" s="71"/>
      <c r="H988" s="71"/>
      <c r="I988" s="71"/>
      <c r="J988" s="71"/>
      <c r="K988" s="71"/>
      <c r="L988" s="71"/>
      <c r="M988" s="71"/>
      <c r="N988" s="71"/>
      <c r="O988" s="71"/>
      <c r="P988" s="71"/>
      <c r="Q988" s="71"/>
      <c r="R988" s="71"/>
      <c r="S988" s="71"/>
      <c r="T988" s="71"/>
      <c r="U988" s="71"/>
      <c r="V988" s="71"/>
      <c r="W988" s="71"/>
      <c r="X988" s="71"/>
      <c r="Y988" s="71"/>
      <c r="Z988" s="71"/>
      <c r="AA988" s="71"/>
      <c r="AB988" s="71"/>
      <c r="AC988" s="71"/>
      <c r="AD988" s="71"/>
      <c r="AE988" s="71"/>
      <c r="AF988" s="71"/>
      <c r="AG988" s="72"/>
    </row>
    <row r="989" spans="1:33" x14ac:dyDescent="0.2">
      <c r="A989" s="159" t="s">
        <v>1073</v>
      </c>
      <c r="B989" s="160">
        <v>2</v>
      </c>
      <c r="C989" s="155"/>
      <c r="D989" s="75"/>
      <c r="E989" s="75"/>
      <c r="F989" s="75" t="s">
        <v>137</v>
      </c>
      <c r="G989" s="71"/>
      <c r="H989" s="71"/>
      <c r="I989" s="71"/>
      <c r="J989" s="71"/>
      <c r="K989" s="71"/>
      <c r="L989" s="71"/>
      <c r="M989" s="71"/>
      <c r="N989" s="71"/>
      <c r="O989" s="71"/>
      <c r="P989" s="71"/>
      <c r="Q989" s="71"/>
      <c r="R989" s="71"/>
      <c r="S989" s="71"/>
      <c r="T989" s="71"/>
      <c r="U989" s="71"/>
      <c r="V989" s="71"/>
      <c r="W989" s="71"/>
      <c r="X989" s="71"/>
      <c r="Y989" s="71"/>
      <c r="Z989" s="71"/>
      <c r="AA989" s="71"/>
      <c r="AB989" s="71"/>
      <c r="AC989" s="71"/>
      <c r="AD989" s="71"/>
      <c r="AE989" s="71"/>
      <c r="AF989" s="71"/>
      <c r="AG989" s="72"/>
    </row>
    <row r="990" spans="1:33" x14ac:dyDescent="0.2">
      <c r="A990" s="159" t="s">
        <v>1074</v>
      </c>
      <c r="B990" s="160">
        <v>4</v>
      </c>
      <c r="C990" s="155" t="s">
        <v>142</v>
      </c>
      <c r="D990" s="75"/>
      <c r="E990" s="75"/>
      <c r="F990" s="75" t="s">
        <v>149</v>
      </c>
      <c r="G990" s="71"/>
      <c r="H990" s="71"/>
      <c r="I990" s="71"/>
      <c r="J990" s="71"/>
      <c r="K990" s="71"/>
      <c r="L990" s="71"/>
      <c r="M990" s="71"/>
      <c r="N990" s="71"/>
      <c r="O990" s="71"/>
      <c r="P990" s="71"/>
      <c r="Q990" s="71"/>
      <c r="R990" s="71"/>
      <c r="S990" s="71"/>
      <c r="T990" s="71"/>
      <c r="U990" s="71"/>
      <c r="V990" s="71"/>
      <c r="W990" s="71"/>
      <c r="X990" s="71"/>
      <c r="Y990" s="71"/>
      <c r="Z990" s="71"/>
      <c r="AA990" s="71"/>
      <c r="AB990" s="71"/>
      <c r="AC990" s="71"/>
      <c r="AD990" s="71"/>
      <c r="AE990" s="71"/>
      <c r="AF990" s="71"/>
      <c r="AG990" s="72"/>
    </row>
    <row r="991" spans="1:33" x14ac:dyDescent="0.2">
      <c r="A991" s="159" t="s">
        <v>1075</v>
      </c>
      <c r="B991" s="160">
        <v>9</v>
      </c>
      <c r="C991" s="155"/>
      <c r="D991" s="75"/>
      <c r="E991" s="75"/>
      <c r="F991" s="75" t="s">
        <v>137</v>
      </c>
      <c r="G991" s="71"/>
      <c r="H991" s="71"/>
      <c r="I991" s="71"/>
      <c r="J991" s="71"/>
      <c r="K991" s="71"/>
      <c r="L991" s="71"/>
      <c r="M991" s="71"/>
      <c r="N991" s="71"/>
      <c r="O991" s="71"/>
      <c r="P991" s="71"/>
      <c r="Q991" s="71"/>
      <c r="R991" s="71"/>
      <c r="S991" s="71"/>
      <c r="T991" s="71"/>
      <c r="U991" s="71"/>
      <c r="V991" s="71"/>
      <c r="W991" s="71"/>
      <c r="X991" s="71"/>
      <c r="Y991" s="71"/>
      <c r="Z991" s="71"/>
      <c r="AA991" s="71"/>
      <c r="AB991" s="71"/>
      <c r="AC991" s="71"/>
      <c r="AD991" s="71"/>
      <c r="AE991" s="71"/>
      <c r="AF991" s="71"/>
      <c r="AG991" s="72"/>
    </row>
    <row r="992" spans="1:33" x14ac:dyDescent="0.2">
      <c r="A992" s="159" t="s">
        <v>1076</v>
      </c>
      <c r="B992" s="160">
        <v>8</v>
      </c>
      <c r="C992" s="155"/>
      <c r="D992" s="75"/>
      <c r="E992" s="75"/>
      <c r="F992" s="75" t="s">
        <v>137</v>
      </c>
      <c r="G992" s="71"/>
      <c r="H992" s="71"/>
      <c r="I992" s="71"/>
      <c r="J992" s="71"/>
      <c r="K992" s="71"/>
      <c r="L992" s="71"/>
      <c r="M992" s="71"/>
      <c r="N992" s="71"/>
      <c r="O992" s="71"/>
      <c r="P992" s="71"/>
      <c r="Q992" s="71"/>
      <c r="R992" s="71"/>
      <c r="S992" s="71"/>
      <c r="T992" s="71"/>
      <c r="U992" s="71"/>
      <c r="V992" s="71"/>
      <c r="W992" s="71"/>
      <c r="X992" s="71"/>
      <c r="Y992" s="71"/>
      <c r="Z992" s="71"/>
      <c r="AA992" s="71"/>
      <c r="AB992" s="71"/>
      <c r="AC992" s="71"/>
      <c r="AD992" s="71"/>
      <c r="AE992" s="71"/>
      <c r="AF992" s="71"/>
      <c r="AG992" s="72"/>
    </row>
    <row r="993" spans="1:33" x14ac:dyDescent="0.2">
      <c r="A993" s="159" t="s">
        <v>1077</v>
      </c>
      <c r="B993" s="160">
        <v>6</v>
      </c>
      <c r="C993" s="155"/>
      <c r="D993" s="75"/>
      <c r="E993" s="75"/>
      <c r="F993" s="75" t="s">
        <v>137</v>
      </c>
      <c r="G993" s="71"/>
      <c r="H993" s="71"/>
      <c r="I993" s="71"/>
      <c r="J993" s="71"/>
      <c r="K993" s="71"/>
      <c r="L993" s="71"/>
      <c r="M993" s="71"/>
      <c r="N993" s="71"/>
      <c r="O993" s="71"/>
      <c r="P993" s="71"/>
      <c r="Q993" s="71"/>
      <c r="R993" s="71"/>
      <c r="S993" s="71"/>
      <c r="T993" s="71"/>
      <c r="U993" s="71"/>
      <c r="V993" s="71"/>
      <c r="W993" s="71"/>
      <c r="X993" s="71"/>
      <c r="Y993" s="71"/>
      <c r="Z993" s="71"/>
      <c r="AA993" s="71"/>
      <c r="AB993" s="71"/>
      <c r="AC993" s="71"/>
      <c r="AD993" s="71"/>
      <c r="AE993" s="71"/>
      <c r="AF993" s="71"/>
      <c r="AG993" s="72"/>
    </row>
    <row r="994" spans="1:33" x14ac:dyDescent="0.2">
      <c r="A994" s="159" t="s">
        <v>1078</v>
      </c>
      <c r="B994" s="160">
        <v>6</v>
      </c>
      <c r="C994" s="155"/>
      <c r="D994" s="75"/>
      <c r="E994" s="75"/>
      <c r="F994" s="75" t="s">
        <v>137</v>
      </c>
      <c r="G994" s="71"/>
      <c r="H994" s="71"/>
      <c r="I994" s="71"/>
      <c r="J994" s="71"/>
      <c r="K994" s="71"/>
      <c r="L994" s="71"/>
      <c r="M994" s="71"/>
      <c r="N994" s="71"/>
      <c r="O994" s="71"/>
      <c r="P994" s="71"/>
      <c r="Q994" s="71"/>
      <c r="R994" s="71"/>
      <c r="S994" s="71"/>
      <c r="T994" s="71"/>
      <c r="U994" s="71"/>
      <c r="V994" s="71"/>
      <c r="W994" s="71"/>
      <c r="X994" s="71"/>
      <c r="Y994" s="71"/>
      <c r="Z994" s="71"/>
      <c r="AA994" s="71"/>
      <c r="AB994" s="71"/>
      <c r="AC994" s="71"/>
      <c r="AD994" s="71"/>
      <c r="AE994" s="71"/>
      <c r="AF994" s="71"/>
      <c r="AG994" s="72"/>
    </row>
    <row r="995" spans="1:33" x14ac:dyDescent="0.2">
      <c r="A995" s="159" t="s">
        <v>1079</v>
      </c>
      <c r="B995" s="160">
        <v>7</v>
      </c>
      <c r="C995" s="155"/>
      <c r="D995" s="75"/>
      <c r="E995" s="75"/>
      <c r="F995" s="75" t="s">
        <v>137</v>
      </c>
      <c r="G995" s="71"/>
      <c r="H995" s="71"/>
      <c r="I995" s="71"/>
      <c r="J995" s="71"/>
      <c r="K995" s="71"/>
      <c r="L995" s="71"/>
      <c r="M995" s="71"/>
      <c r="N995" s="71"/>
      <c r="O995" s="71"/>
      <c r="P995" s="71"/>
      <c r="Q995" s="71"/>
      <c r="R995" s="71"/>
      <c r="S995" s="71"/>
      <c r="T995" s="71"/>
      <c r="U995" s="71"/>
      <c r="V995" s="71"/>
      <c r="W995" s="71"/>
      <c r="X995" s="71"/>
      <c r="Y995" s="71"/>
      <c r="Z995" s="71"/>
      <c r="AA995" s="71"/>
      <c r="AB995" s="71"/>
      <c r="AC995" s="71"/>
      <c r="AD995" s="71"/>
      <c r="AE995" s="71"/>
      <c r="AF995" s="71"/>
      <c r="AG995" s="72"/>
    </row>
    <row r="996" spans="1:33" x14ac:dyDescent="0.2">
      <c r="A996" s="159" t="s">
        <v>1080</v>
      </c>
      <c r="B996" s="160">
        <v>5</v>
      </c>
      <c r="C996" s="155"/>
      <c r="D996" s="75"/>
      <c r="E996" s="75"/>
      <c r="F996" s="75" t="s">
        <v>137</v>
      </c>
      <c r="G996" s="71"/>
      <c r="H996" s="71"/>
      <c r="I996" s="71"/>
      <c r="J996" s="71"/>
      <c r="K996" s="71"/>
      <c r="L996" s="71"/>
      <c r="M996" s="71"/>
      <c r="N996" s="71"/>
      <c r="O996" s="71"/>
      <c r="P996" s="71"/>
      <c r="Q996" s="71"/>
      <c r="R996" s="71"/>
      <c r="S996" s="71"/>
      <c r="T996" s="71"/>
      <c r="U996" s="71"/>
      <c r="V996" s="71"/>
      <c r="W996" s="71"/>
      <c r="X996" s="71"/>
      <c r="Y996" s="71"/>
      <c r="Z996" s="71"/>
      <c r="AA996" s="71"/>
      <c r="AB996" s="71"/>
      <c r="AC996" s="71"/>
      <c r="AD996" s="71"/>
      <c r="AE996" s="71"/>
      <c r="AF996" s="71"/>
      <c r="AG996" s="72"/>
    </row>
    <row r="997" spans="1:33" x14ac:dyDescent="0.2">
      <c r="A997" s="159" t="s">
        <v>1081</v>
      </c>
      <c r="B997" s="160">
        <v>5</v>
      </c>
      <c r="C997" s="155"/>
      <c r="D997" s="75"/>
      <c r="E997" s="75"/>
      <c r="F997" s="75" t="s">
        <v>137</v>
      </c>
      <c r="G997" s="71"/>
      <c r="H997" s="71"/>
      <c r="I997" s="71"/>
      <c r="J997" s="71"/>
      <c r="K997" s="71"/>
      <c r="L997" s="71"/>
      <c r="M997" s="71"/>
      <c r="N997" s="71"/>
      <c r="O997" s="71"/>
      <c r="P997" s="71"/>
      <c r="Q997" s="71"/>
      <c r="R997" s="71"/>
      <c r="S997" s="71"/>
      <c r="T997" s="71"/>
      <c r="U997" s="71"/>
      <c r="V997" s="71"/>
      <c r="W997" s="71"/>
      <c r="X997" s="71"/>
      <c r="Y997" s="71"/>
      <c r="Z997" s="71"/>
      <c r="AA997" s="71"/>
      <c r="AB997" s="71"/>
      <c r="AC997" s="71"/>
      <c r="AD997" s="71"/>
      <c r="AE997" s="71"/>
      <c r="AF997" s="71"/>
      <c r="AG997" s="72"/>
    </row>
    <row r="998" spans="1:33" x14ac:dyDescent="0.2">
      <c r="A998" s="159" t="s">
        <v>1082</v>
      </c>
      <c r="B998" s="163" t="s">
        <v>231</v>
      </c>
      <c r="C998" s="155"/>
      <c r="D998" s="75"/>
      <c r="E998" s="75"/>
      <c r="F998" s="75" t="s">
        <v>137</v>
      </c>
      <c r="G998" s="71"/>
      <c r="H998" s="71"/>
      <c r="I998" s="71"/>
      <c r="J998" s="71"/>
      <c r="K998" s="71"/>
      <c r="L998" s="71"/>
      <c r="M998" s="71"/>
      <c r="N998" s="71"/>
      <c r="O998" s="71"/>
      <c r="P998" s="71"/>
      <c r="Q998" s="71"/>
      <c r="R998" s="71"/>
      <c r="S998" s="71"/>
      <c r="T998" s="71"/>
      <c r="U998" s="71"/>
      <c r="V998" s="71"/>
      <c r="W998" s="71"/>
      <c r="X998" s="71"/>
      <c r="Y998" s="71"/>
      <c r="Z998" s="71"/>
      <c r="AA998" s="71"/>
      <c r="AB998" s="71"/>
      <c r="AC998" s="71"/>
      <c r="AD998" s="71"/>
      <c r="AE998" s="71"/>
      <c r="AF998" s="71"/>
      <c r="AG998" s="72"/>
    </row>
    <row r="999" spans="1:33" x14ac:dyDescent="0.2">
      <c r="A999" s="159" t="s">
        <v>1083</v>
      </c>
      <c r="B999" s="160">
        <v>2</v>
      </c>
      <c r="C999" s="155"/>
      <c r="D999" s="75"/>
      <c r="E999" s="75"/>
      <c r="F999" s="75" t="s">
        <v>137</v>
      </c>
      <c r="G999" s="71"/>
      <c r="H999" s="71"/>
      <c r="I999" s="71"/>
      <c r="J999" s="71"/>
      <c r="K999" s="71"/>
      <c r="L999" s="71"/>
      <c r="M999" s="71"/>
      <c r="N999" s="71"/>
      <c r="O999" s="71"/>
      <c r="P999" s="71"/>
      <c r="Q999" s="71"/>
      <c r="R999" s="71"/>
      <c r="S999" s="71"/>
      <c r="T999" s="71"/>
      <c r="U999" s="71"/>
      <c r="V999" s="71"/>
      <c r="W999" s="71"/>
      <c r="X999" s="71"/>
      <c r="Y999" s="71"/>
      <c r="Z999" s="71"/>
      <c r="AA999" s="71"/>
      <c r="AB999" s="71"/>
      <c r="AC999" s="71"/>
      <c r="AD999" s="71"/>
      <c r="AE999" s="71"/>
      <c r="AF999" s="71"/>
      <c r="AG999" s="72"/>
    </row>
    <row r="1000" spans="1:33" x14ac:dyDescent="0.2">
      <c r="A1000" s="159" t="s">
        <v>1084</v>
      </c>
      <c r="B1000" s="160">
        <v>3</v>
      </c>
      <c r="C1000" s="155"/>
      <c r="D1000" s="75" t="s">
        <v>142</v>
      </c>
      <c r="E1000" s="75"/>
      <c r="F1000" s="75" t="s">
        <v>155</v>
      </c>
      <c r="G1000" s="71"/>
      <c r="H1000" s="71"/>
      <c r="I1000" s="71"/>
      <c r="J1000" s="71"/>
      <c r="K1000" s="71"/>
      <c r="L1000" s="71"/>
      <c r="M1000" s="71"/>
      <c r="N1000" s="71"/>
      <c r="O1000" s="71"/>
      <c r="P1000" s="71"/>
      <c r="Q1000" s="71"/>
      <c r="R1000" s="71"/>
      <c r="S1000" s="71"/>
      <c r="T1000" s="71"/>
      <c r="U1000" s="71"/>
      <c r="V1000" s="71"/>
      <c r="W1000" s="71"/>
      <c r="X1000" s="71"/>
      <c r="Y1000" s="71"/>
      <c r="Z1000" s="71"/>
      <c r="AA1000" s="71"/>
      <c r="AB1000" s="71"/>
      <c r="AC1000" s="71"/>
      <c r="AD1000" s="71"/>
      <c r="AE1000" s="71"/>
      <c r="AF1000" s="71"/>
      <c r="AG1000" s="72"/>
    </row>
    <row r="1001" spans="1:33" x14ac:dyDescent="0.2">
      <c r="A1001" s="159" t="s">
        <v>1085</v>
      </c>
      <c r="B1001" s="160">
        <v>8</v>
      </c>
      <c r="C1001" s="155"/>
      <c r="D1001" s="75"/>
      <c r="E1001" s="75"/>
      <c r="F1001" s="75" t="s">
        <v>137</v>
      </c>
      <c r="G1001" s="71"/>
      <c r="H1001" s="71"/>
      <c r="I1001" s="71"/>
      <c r="J1001" s="71"/>
      <c r="K1001" s="71"/>
      <c r="L1001" s="71"/>
      <c r="M1001" s="71"/>
      <c r="N1001" s="71"/>
      <c r="O1001" s="71"/>
      <c r="P1001" s="71"/>
      <c r="Q1001" s="71"/>
      <c r="R1001" s="71"/>
      <c r="S1001" s="71"/>
      <c r="T1001" s="71"/>
      <c r="U1001" s="71"/>
      <c r="V1001" s="71"/>
      <c r="W1001" s="71"/>
      <c r="X1001" s="71"/>
      <c r="Y1001" s="71"/>
      <c r="Z1001" s="71"/>
      <c r="AA1001" s="71"/>
      <c r="AB1001" s="71"/>
      <c r="AC1001" s="71"/>
      <c r="AD1001" s="71"/>
      <c r="AE1001" s="71"/>
      <c r="AF1001" s="71"/>
      <c r="AG1001" s="72"/>
    </row>
    <row r="1002" spans="1:33" x14ac:dyDescent="0.2">
      <c r="A1002" s="159" t="s">
        <v>1086</v>
      </c>
      <c r="B1002" s="160">
        <v>8</v>
      </c>
      <c r="C1002" s="155"/>
      <c r="D1002" s="75"/>
      <c r="E1002" s="75"/>
      <c r="F1002" s="75" t="s">
        <v>137</v>
      </c>
      <c r="G1002" s="71"/>
      <c r="H1002" s="71"/>
      <c r="I1002" s="71"/>
      <c r="J1002" s="71"/>
      <c r="K1002" s="71"/>
      <c r="L1002" s="71"/>
      <c r="M1002" s="71"/>
      <c r="N1002" s="71"/>
      <c r="O1002" s="71"/>
      <c r="P1002" s="71"/>
      <c r="Q1002" s="71"/>
      <c r="R1002" s="71"/>
      <c r="S1002" s="71"/>
      <c r="T1002" s="71"/>
      <c r="U1002" s="71"/>
      <c r="V1002" s="71"/>
      <c r="W1002" s="71"/>
      <c r="X1002" s="71"/>
      <c r="Y1002" s="71"/>
      <c r="Z1002" s="71"/>
      <c r="AA1002" s="71"/>
      <c r="AB1002" s="71"/>
      <c r="AC1002" s="71"/>
      <c r="AD1002" s="71"/>
      <c r="AE1002" s="71"/>
      <c r="AF1002" s="71"/>
      <c r="AG1002" s="72"/>
    </row>
    <row r="1003" spans="1:33" x14ac:dyDescent="0.2">
      <c r="A1003" s="159" t="s">
        <v>1087</v>
      </c>
      <c r="B1003" s="160">
        <v>4</v>
      </c>
      <c r="C1003" s="155"/>
      <c r="D1003" s="75"/>
      <c r="E1003" s="75"/>
      <c r="F1003" s="75" t="s">
        <v>137</v>
      </c>
      <c r="G1003" s="71"/>
      <c r="H1003" s="71"/>
      <c r="I1003" s="71"/>
      <c r="J1003" s="71"/>
      <c r="K1003" s="71"/>
      <c r="L1003" s="71"/>
      <c r="M1003" s="71"/>
      <c r="N1003" s="71"/>
      <c r="O1003" s="71"/>
      <c r="P1003" s="71"/>
      <c r="Q1003" s="71"/>
      <c r="R1003" s="71"/>
      <c r="S1003" s="71"/>
      <c r="T1003" s="71"/>
      <c r="U1003" s="71"/>
      <c r="V1003" s="71"/>
      <c r="W1003" s="71"/>
      <c r="X1003" s="71"/>
      <c r="Y1003" s="71"/>
      <c r="Z1003" s="71"/>
      <c r="AA1003" s="71"/>
      <c r="AB1003" s="71"/>
      <c r="AC1003" s="71"/>
      <c r="AD1003" s="71"/>
      <c r="AE1003" s="71"/>
      <c r="AF1003" s="71"/>
      <c r="AG1003" s="72"/>
    </row>
    <row r="1004" spans="1:33" x14ac:dyDescent="0.2">
      <c r="A1004" s="159" t="s">
        <v>1088</v>
      </c>
      <c r="B1004" s="160">
        <v>5</v>
      </c>
      <c r="C1004" s="155"/>
      <c r="D1004" s="75"/>
      <c r="E1004" s="75"/>
      <c r="F1004" s="75" t="s">
        <v>137</v>
      </c>
      <c r="G1004" s="71"/>
      <c r="H1004" s="71"/>
      <c r="I1004" s="71"/>
      <c r="J1004" s="71"/>
      <c r="K1004" s="71"/>
      <c r="L1004" s="71"/>
      <c r="M1004" s="71"/>
      <c r="N1004" s="71"/>
      <c r="O1004" s="71"/>
      <c r="P1004" s="71"/>
      <c r="Q1004" s="71"/>
      <c r="R1004" s="71"/>
      <c r="S1004" s="71"/>
      <c r="T1004" s="71"/>
      <c r="U1004" s="71"/>
      <c r="V1004" s="71"/>
      <c r="W1004" s="71"/>
      <c r="X1004" s="71"/>
      <c r="Y1004" s="71"/>
      <c r="Z1004" s="71"/>
      <c r="AA1004" s="71"/>
      <c r="AB1004" s="71"/>
      <c r="AC1004" s="71"/>
      <c r="AD1004" s="71"/>
      <c r="AE1004" s="71"/>
      <c r="AF1004" s="71"/>
      <c r="AG1004" s="72"/>
    </row>
    <row r="1005" spans="1:33" x14ac:dyDescent="0.2">
      <c r="A1005" s="159" t="s">
        <v>1089</v>
      </c>
      <c r="B1005" s="160">
        <v>3</v>
      </c>
      <c r="C1005" s="155" t="s">
        <v>142</v>
      </c>
      <c r="D1005" s="75"/>
      <c r="E1005" s="75" t="s">
        <v>142</v>
      </c>
      <c r="F1005" s="75" t="s">
        <v>143</v>
      </c>
      <c r="G1005" s="71"/>
      <c r="H1005" s="71"/>
      <c r="I1005" s="71"/>
      <c r="J1005" s="71"/>
      <c r="K1005" s="71"/>
      <c r="L1005" s="71"/>
      <c r="M1005" s="71"/>
      <c r="N1005" s="71"/>
      <c r="O1005" s="71"/>
      <c r="P1005" s="71"/>
      <c r="Q1005" s="71"/>
      <c r="R1005" s="71"/>
      <c r="S1005" s="71"/>
      <c r="T1005" s="71"/>
      <c r="U1005" s="71"/>
      <c r="V1005" s="71"/>
      <c r="W1005" s="71"/>
      <c r="X1005" s="71"/>
      <c r="Y1005" s="71"/>
      <c r="Z1005" s="71"/>
      <c r="AA1005" s="71"/>
      <c r="AB1005" s="71"/>
      <c r="AC1005" s="71"/>
      <c r="AD1005" s="71"/>
      <c r="AE1005" s="71"/>
      <c r="AF1005" s="71"/>
      <c r="AG1005" s="72"/>
    </row>
    <row r="1006" spans="1:33" x14ac:dyDescent="0.2">
      <c r="A1006" s="159" t="s">
        <v>1090</v>
      </c>
      <c r="B1006" s="160">
        <v>5</v>
      </c>
      <c r="C1006" s="155"/>
      <c r="D1006" s="75"/>
      <c r="E1006" s="75"/>
      <c r="F1006" s="75" t="s">
        <v>137</v>
      </c>
      <c r="G1006" s="71"/>
      <c r="H1006" s="71"/>
      <c r="I1006" s="71"/>
      <c r="J1006" s="71"/>
      <c r="K1006" s="71"/>
      <c r="L1006" s="71"/>
      <c r="M1006" s="71"/>
      <c r="N1006" s="71"/>
      <c r="O1006" s="71"/>
      <c r="P1006" s="71"/>
      <c r="Q1006" s="71"/>
      <c r="R1006" s="71"/>
      <c r="S1006" s="71"/>
      <c r="T1006" s="71"/>
      <c r="U1006" s="71"/>
      <c r="V1006" s="71"/>
      <c r="W1006" s="71"/>
      <c r="X1006" s="71"/>
      <c r="Y1006" s="71"/>
      <c r="Z1006" s="71"/>
      <c r="AA1006" s="71"/>
      <c r="AB1006" s="71"/>
      <c r="AC1006" s="71"/>
      <c r="AD1006" s="71"/>
      <c r="AE1006" s="71"/>
      <c r="AF1006" s="71"/>
      <c r="AG1006" s="72"/>
    </row>
    <row r="1007" spans="1:33" x14ac:dyDescent="0.2">
      <c r="A1007" s="159" t="s">
        <v>1091</v>
      </c>
      <c r="B1007" s="160">
        <v>7</v>
      </c>
      <c r="C1007" s="155" t="s">
        <v>142</v>
      </c>
      <c r="D1007" s="75"/>
      <c r="E1007" s="75"/>
      <c r="F1007" s="75" t="s">
        <v>149</v>
      </c>
      <c r="G1007" s="71"/>
      <c r="H1007" s="71"/>
      <c r="I1007" s="71"/>
      <c r="J1007" s="71"/>
      <c r="K1007" s="71"/>
      <c r="L1007" s="71"/>
      <c r="M1007" s="71"/>
      <c r="N1007" s="71"/>
      <c r="O1007" s="71"/>
      <c r="P1007" s="71"/>
      <c r="Q1007" s="71"/>
      <c r="R1007" s="71"/>
      <c r="S1007" s="71"/>
      <c r="T1007" s="71"/>
      <c r="U1007" s="71"/>
      <c r="V1007" s="71"/>
      <c r="W1007" s="71"/>
      <c r="X1007" s="71"/>
      <c r="Y1007" s="71"/>
      <c r="Z1007" s="71"/>
      <c r="AA1007" s="71"/>
      <c r="AB1007" s="71"/>
      <c r="AC1007" s="71"/>
      <c r="AD1007" s="71"/>
      <c r="AE1007" s="71"/>
      <c r="AF1007" s="71"/>
      <c r="AG1007" s="72"/>
    </row>
    <row r="1008" spans="1:33" x14ac:dyDescent="0.2">
      <c r="A1008" s="159" t="s">
        <v>1092</v>
      </c>
      <c r="B1008" s="160">
        <v>5</v>
      </c>
      <c r="C1008" s="155"/>
      <c r="D1008" s="75" t="s">
        <v>142</v>
      </c>
      <c r="E1008" s="75"/>
      <c r="F1008" s="75" t="s">
        <v>155</v>
      </c>
      <c r="G1008" s="71"/>
      <c r="H1008" s="71"/>
      <c r="I1008" s="71"/>
      <c r="J1008" s="71"/>
      <c r="K1008" s="71"/>
      <c r="L1008" s="71"/>
      <c r="M1008" s="71"/>
      <c r="N1008" s="71"/>
      <c r="O1008" s="71"/>
      <c r="P1008" s="71"/>
      <c r="Q1008" s="71"/>
      <c r="R1008" s="71"/>
      <c r="S1008" s="71"/>
      <c r="T1008" s="71"/>
      <c r="U1008" s="71"/>
      <c r="V1008" s="71"/>
      <c r="W1008" s="71"/>
      <c r="X1008" s="71"/>
      <c r="Y1008" s="71"/>
      <c r="Z1008" s="71"/>
      <c r="AA1008" s="71"/>
      <c r="AB1008" s="71"/>
      <c r="AC1008" s="71"/>
      <c r="AD1008" s="71"/>
      <c r="AE1008" s="71"/>
      <c r="AF1008" s="71"/>
      <c r="AG1008" s="72"/>
    </row>
    <row r="1009" spans="1:33" x14ac:dyDescent="0.2">
      <c r="A1009" s="159" t="s">
        <v>1093</v>
      </c>
      <c r="B1009" s="160">
        <v>7</v>
      </c>
      <c r="C1009" s="155"/>
      <c r="D1009" s="75"/>
      <c r="E1009" s="75"/>
      <c r="F1009" s="75" t="s">
        <v>137</v>
      </c>
      <c r="G1009" s="71"/>
      <c r="H1009" s="71"/>
      <c r="I1009" s="71"/>
      <c r="J1009" s="71"/>
      <c r="K1009" s="71"/>
      <c r="L1009" s="71"/>
      <c r="M1009" s="71"/>
      <c r="N1009" s="71"/>
      <c r="O1009" s="71"/>
      <c r="P1009" s="71"/>
      <c r="Q1009" s="71"/>
      <c r="R1009" s="71"/>
      <c r="S1009" s="71"/>
      <c r="T1009" s="71"/>
      <c r="U1009" s="71"/>
      <c r="V1009" s="71"/>
      <c r="W1009" s="71"/>
      <c r="X1009" s="71"/>
      <c r="Y1009" s="71"/>
      <c r="Z1009" s="71"/>
      <c r="AA1009" s="71"/>
      <c r="AB1009" s="71"/>
      <c r="AC1009" s="71"/>
      <c r="AD1009" s="71"/>
      <c r="AE1009" s="71"/>
      <c r="AF1009" s="71"/>
      <c r="AG1009" s="72"/>
    </row>
    <row r="1010" spans="1:33" x14ac:dyDescent="0.2">
      <c r="A1010" s="159" t="s">
        <v>1094</v>
      </c>
      <c r="B1010" s="160">
        <v>9</v>
      </c>
      <c r="C1010" s="155"/>
      <c r="D1010" s="75"/>
      <c r="E1010" s="75"/>
      <c r="F1010" s="75" t="s">
        <v>137</v>
      </c>
      <c r="G1010" s="71"/>
      <c r="H1010" s="71"/>
      <c r="I1010" s="71"/>
      <c r="J1010" s="71"/>
      <c r="K1010" s="71"/>
      <c r="L1010" s="71"/>
      <c r="M1010" s="71"/>
      <c r="N1010" s="71"/>
      <c r="O1010" s="71"/>
      <c r="P1010" s="71"/>
      <c r="Q1010" s="71"/>
      <c r="R1010" s="71"/>
      <c r="S1010" s="71"/>
      <c r="T1010" s="71"/>
      <c r="U1010" s="71"/>
      <c r="V1010" s="71"/>
      <c r="W1010" s="71"/>
      <c r="X1010" s="71"/>
      <c r="Y1010" s="71"/>
      <c r="Z1010" s="71"/>
      <c r="AA1010" s="71"/>
      <c r="AB1010" s="71"/>
      <c r="AC1010" s="71"/>
      <c r="AD1010" s="71"/>
      <c r="AE1010" s="71"/>
      <c r="AF1010" s="71"/>
      <c r="AG1010" s="72"/>
    </row>
    <row r="1011" spans="1:33" x14ac:dyDescent="0.2">
      <c r="A1011" s="159" t="s">
        <v>1095</v>
      </c>
      <c r="B1011" s="160">
        <v>8</v>
      </c>
      <c r="C1011" s="155" t="s">
        <v>142</v>
      </c>
      <c r="D1011" s="75"/>
      <c r="E1011" s="75"/>
      <c r="F1011" s="75" t="s">
        <v>149</v>
      </c>
      <c r="G1011" s="71"/>
      <c r="H1011" s="71"/>
      <c r="I1011" s="71"/>
      <c r="J1011" s="71"/>
      <c r="K1011" s="71"/>
      <c r="L1011" s="71"/>
      <c r="M1011" s="71"/>
      <c r="N1011" s="71"/>
      <c r="O1011" s="71"/>
      <c r="P1011" s="71"/>
      <c r="Q1011" s="71"/>
      <c r="R1011" s="71"/>
      <c r="S1011" s="71"/>
      <c r="T1011" s="71"/>
      <c r="U1011" s="71"/>
      <c r="V1011" s="71"/>
      <c r="W1011" s="71"/>
      <c r="X1011" s="71"/>
      <c r="Y1011" s="71"/>
      <c r="Z1011" s="71"/>
      <c r="AA1011" s="71"/>
      <c r="AB1011" s="71"/>
      <c r="AC1011" s="71"/>
      <c r="AD1011" s="71"/>
      <c r="AE1011" s="71"/>
      <c r="AF1011" s="71"/>
      <c r="AG1011" s="72"/>
    </row>
    <row r="1012" spans="1:33" x14ac:dyDescent="0.2">
      <c r="A1012" s="159" t="s">
        <v>1096</v>
      </c>
      <c r="B1012" s="160">
        <v>8</v>
      </c>
      <c r="C1012" s="155"/>
      <c r="D1012" s="75"/>
      <c r="E1012" s="75"/>
      <c r="F1012" s="75" t="s">
        <v>137</v>
      </c>
      <c r="G1012" s="71"/>
      <c r="H1012" s="71"/>
      <c r="I1012" s="71"/>
      <c r="J1012" s="71"/>
      <c r="K1012" s="71"/>
      <c r="L1012" s="71"/>
      <c r="M1012" s="71"/>
      <c r="N1012" s="71"/>
      <c r="O1012" s="71"/>
      <c r="P1012" s="71"/>
      <c r="Q1012" s="71"/>
      <c r="R1012" s="71"/>
      <c r="S1012" s="71"/>
      <c r="T1012" s="71"/>
      <c r="U1012" s="71"/>
      <c r="V1012" s="71"/>
      <c r="W1012" s="71"/>
      <c r="X1012" s="71"/>
      <c r="Y1012" s="71"/>
      <c r="Z1012" s="71"/>
      <c r="AA1012" s="71"/>
      <c r="AB1012" s="71"/>
      <c r="AC1012" s="71"/>
      <c r="AD1012" s="71"/>
      <c r="AE1012" s="71"/>
      <c r="AF1012" s="71"/>
      <c r="AG1012" s="72"/>
    </row>
    <row r="1013" spans="1:33" x14ac:dyDescent="0.2">
      <c r="A1013" s="159" t="s">
        <v>1097</v>
      </c>
      <c r="B1013" s="160">
        <v>3</v>
      </c>
      <c r="C1013" s="155"/>
      <c r="D1013" s="75"/>
      <c r="E1013" s="75"/>
      <c r="F1013" s="75" t="s">
        <v>137</v>
      </c>
      <c r="G1013" s="71"/>
      <c r="H1013" s="71"/>
      <c r="I1013" s="71"/>
      <c r="J1013" s="71"/>
      <c r="K1013" s="71"/>
      <c r="L1013" s="71"/>
      <c r="M1013" s="71"/>
      <c r="N1013" s="71"/>
      <c r="O1013" s="71"/>
      <c r="P1013" s="71"/>
      <c r="Q1013" s="71"/>
      <c r="R1013" s="71"/>
      <c r="S1013" s="71"/>
      <c r="T1013" s="71"/>
      <c r="U1013" s="71"/>
      <c r="V1013" s="71"/>
      <c r="W1013" s="71"/>
      <c r="X1013" s="71"/>
      <c r="Y1013" s="71"/>
      <c r="Z1013" s="71"/>
      <c r="AA1013" s="71"/>
      <c r="AB1013" s="71"/>
      <c r="AC1013" s="71"/>
      <c r="AD1013" s="71"/>
      <c r="AE1013" s="71"/>
      <c r="AF1013" s="71"/>
      <c r="AG1013" s="72"/>
    </row>
    <row r="1014" spans="1:33" x14ac:dyDescent="0.2">
      <c r="A1014" s="159" t="s">
        <v>1098</v>
      </c>
      <c r="B1014" s="160">
        <v>7</v>
      </c>
      <c r="C1014" s="155"/>
      <c r="D1014" s="75"/>
      <c r="E1014" s="75"/>
      <c r="F1014" s="75" t="s">
        <v>137</v>
      </c>
      <c r="G1014" s="71"/>
      <c r="H1014" s="71"/>
      <c r="I1014" s="71"/>
      <c r="J1014" s="71"/>
      <c r="K1014" s="71"/>
      <c r="L1014" s="71"/>
      <c r="M1014" s="71"/>
      <c r="N1014" s="71"/>
      <c r="O1014" s="71"/>
      <c r="P1014" s="71"/>
      <c r="Q1014" s="71"/>
      <c r="R1014" s="71"/>
      <c r="S1014" s="71"/>
      <c r="T1014" s="71"/>
      <c r="U1014" s="71"/>
      <c r="V1014" s="71"/>
      <c r="W1014" s="71"/>
      <c r="X1014" s="71"/>
      <c r="Y1014" s="71"/>
      <c r="Z1014" s="71"/>
      <c r="AA1014" s="71"/>
      <c r="AB1014" s="71"/>
      <c r="AC1014" s="71"/>
      <c r="AD1014" s="71"/>
      <c r="AE1014" s="71"/>
      <c r="AF1014" s="71"/>
      <c r="AG1014" s="72"/>
    </row>
    <row r="1015" spans="1:33" x14ac:dyDescent="0.2">
      <c r="A1015" s="159" t="s">
        <v>1099</v>
      </c>
      <c r="B1015" s="160">
        <v>5</v>
      </c>
      <c r="C1015" s="155" t="s">
        <v>142</v>
      </c>
      <c r="D1015" s="75"/>
      <c r="E1015" s="75"/>
      <c r="F1015" s="75" t="s">
        <v>149</v>
      </c>
      <c r="G1015" s="71"/>
      <c r="H1015" s="71"/>
      <c r="I1015" s="71"/>
      <c r="J1015" s="71"/>
      <c r="K1015" s="71"/>
      <c r="L1015" s="71"/>
      <c r="M1015" s="71"/>
      <c r="N1015" s="71"/>
      <c r="O1015" s="71"/>
      <c r="P1015" s="71"/>
      <c r="Q1015" s="71"/>
      <c r="R1015" s="71"/>
      <c r="S1015" s="71"/>
      <c r="T1015" s="71"/>
      <c r="U1015" s="71"/>
      <c r="V1015" s="71"/>
      <c r="W1015" s="71"/>
      <c r="X1015" s="71"/>
      <c r="Y1015" s="71"/>
      <c r="Z1015" s="71"/>
      <c r="AA1015" s="71"/>
      <c r="AB1015" s="71"/>
      <c r="AC1015" s="71"/>
      <c r="AD1015" s="71"/>
      <c r="AE1015" s="71"/>
      <c r="AF1015" s="71"/>
      <c r="AG1015" s="72"/>
    </row>
    <row r="1016" spans="1:33" x14ac:dyDescent="0.2">
      <c r="A1016" s="159" t="s">
        <v>1100</v>
      </c>
      <c r="B1016" s="160">
        <v>6</v>
      </c>
      <c r="C1016" s="155"/>
      <c r="D1016" s="75"/>
      <c r="E1016" s="75"/>
      <c r="F1016" s="75" t="s">
        <v>137</v>
      </c>
      <c r="G1016" s="71"/>
      <c r="H1016" s="71"/>
      <c r="I1016" s="71"/>
      <c r="J1016" s="71"/>
      <c r="K1016" s="71"/>
      <c r="L1016" s="71"/>
      <c r="M1016" s="71"/>
      <c r="N1016" s="71"/>
      <c r="O1016" s="71"/>
      <c r="P1016" s="71"/>
      <c r="Q1016" s="71"/>
      <c r="R1016" s="71"/>
      <c r="S1016" s="71"/>
      <c r="T1016" s="71"/>
      <c r="U1016" s="71"/>
      <c r="V1016" s="71"/>
      <c r="W1016" s="71"/>
      <c r="X1016" s="71"/>
      <c r="Y1016" s="71"/>
      <c r="Z1016" s="71"/>
      <c r="AA1016" s="71"/>
      <c r="AB1016" s="71"/>
      <c r="AC1016" s="71"/>
      <c r="AD1016" s="71"/>
      <c r="AE1016" s="71"/>
      <c r="AF1016" s="71"/>
      <c r="AG1016" s="72"/>
    </row>
    <row r="1017" spans="1:33" x14ac:dyDescent="0.2">
      <c r="A1017" s="159" t="s">
        <v>1101</v>
      </c>
      <c r="B1017" s="160">
        <v>8</v>
      </c>
      <c r="C1017" s="155"/>
      <c r="D1017" s="75"/>
      <c r="E1017" s="75"/>
      <c r="F1017" s="75" t="s">
        <v>137</v>
      </c>
      <c r="G1017" s="71"/>
      <c r="H1017" s="71"/>
      <c r="I1017" s="71"/>
      <c r="J1017" s="71"/>
      <c r="K1017" s="71"/>
      <c r="L1017" s="71"/>
      <c r="M1017" s="71"/>
      <c r="N1017" s="71"/>
      <c r="O1017" s="71"/>
      <c r="P1017" s="71"/>
      <c r="Q1017" s="71"/>
      <c r="R1017" s="71"/>
      <c r="S1017" s="71"/>
      <c r="T1017" s="71"/>
      <c r="U1017" s="71"/>
      <c r="V1017" s="71"/>
      <c r="W1017" s="71"/>
      <c r="X1017" s="71"/>
      <c r="Y1017" s="71"/>
      <c r="Z1017" s="71"/>
      <c r="AA1017" s="71"/>
      <c r="AB1017" s="71"/>
      <c r="AC1017" s="71"/>
      <c r="AD1017" s="71"/>
      <c r="AE1017" s="71"/>
      <c r="AF1017" s="71"/>
      <c r="AG1017" s="72"/>
    </row>
    <row r="1018" spans="1:33" x14ac:dyDescent="0.2">
      <c r="A1018" s="159" t="s">
        <v>1102</v>
      </c>
      <c r="B1018" s="160">
        <v>7</v>
      </c>
      <c r="C1018" s="155"/>
      <c r="D1018" s="75"/>
      <c r="E1018" s="75"/>
      <c r="F1018" s="75" t="s">
        <v>137</v>
      </c>
      <c r="G1018" s="71"/>
      <c r="H1018" s="71"/>
      <c r="I1018" s="71"/>
      <c r="J1018" s="71"/>
      <c r="K1018" s="71"/>
      <c r="L1018" s="71"/>
      <c r="M1018" s="71"/>
      <c r="N1018" s="71"/>
      <c r="O1018" s="71"/>
      <c r="P1018" s="71"/>
      <c r="Q1018" s="71"/>
      <c r="R1018" s="71"/>
      <c r="S1018" s="71"/>
      <c r="T1018" s="71"/>
      <c r="U1018" s="71"/>
      <c r="V1018" s="71"/>
      <c r="W1018" s="71"/>
      <c r="X1018" s="71"/>
      <c r="Y1018" s="71"/>
      <c r="Z1018" s="71"/>
      <c r="AA1018" s="71"/>
      <c r="AB1018" s="71"/>
      <c r="AC1018" s="71"/>
      <c r="AD1018" s="71"/>
      <c r="AE1018" s="71"/>
      <c r="AF1018" s="71"/>
      <c r="AG1018" s="72"/>
    </row>
    <row r="1019" spans="1:33" x14ac:dyDescent="0.2">
      <c r="A1019" s="159" t="s">
        <v>125</v>
      </c>
      <c r="B1019" s="160">
        <v>7</v>
      </c>
      <c r="C1019" s="155"/>
      <c r="D1019" s="75"/>
      <c r="E1019" s="75"/>
      <c r="F1019" s="75" t="s">
        <v>137</v>
      </c>
      <c r="G1019" s="71"/>
      <c r="H1019" s="71"/>
      <c r="I1019" s="71"/>
      <c r="J1019" s="71"/>
      <c r="K1019" s="71"/>
      <c r="L1019" s="71"/>
      <c r="M1019" s="71"/>
      <c r="N1019" s="71"/>
      <c r="O1019" s="71"/>
      <c r="P1019" s="71"/>
      <c r="Q1019" s="71"/>
      <c r="R1019" s="71"/>
      <c r="S1019" s="71"/>
      <c r="T1019" s="71"/>
      <c r="U1019" s="71"/>
      <c r="V1019" s="71"/>
      <c r="W1019" s="71"/>
      <c r="X1019" s="71"/>
      <c r="Y1019" s="71"/>
      <c r="Z1019" s="71"/>
      <c r="AA1019" s="71"/>
      <c r="AB1019" s="71"/>
      <c r="AC1019" s="71"/>
      <c r="AD1019" s="71"/>
      <c r="AE1019" s="71"/>
      <c r="AF1019" s="71"/>
      <c r="AG1019" s="72"/>
    </row>
    <row r="1020" spans="1:33" x14ac:dyDescent="0.2">
      <c r="A1020" s="159" t="s">
        <v>1103</v>
      </c>
      <c r="B1020" s="160">
        <v>6</v>
      </c>
      <c r="C1020" s="155"/>
      <c r="D1020" s="75"/>
      <c r="E1020" s="75"/>
      <c r="F1020" s="75" t="s">
        <v>137</v>
      </c>
      <c r="G1020" s="71"/>
      <c r="H1020" s="71"/>
      <c r="I1020" s="71"/>
      <c r="J1020" s="71"/>
      <c r="K1020" s="71"/>
      <c r="L1020" s="71"/>
      <c r="M1020" s="71"/>
      <c r="N1020" s="71"/>
      <c r="O1020" s="71"/>
      <c r="P1020" s="71"/>
      <c r="Q1020" s="71"/>
      <c r="R1020" s="71"/>
      <c r="S1020" s="71"/>
      <c r="T1020" s="71"/>
      <c r="U1020" s="71"/>
      <c r="V1020" s="71"/>
      <c r="W1020" s="71"/>
      <c r="X1020" s="71"/>
      <c r="Y1020" s="71"/>
      <c r="Z1020" s="71"/>
      <c r="AA1020" s="71"/>
      <c r="AB1020" s="71"/>
      <c r="AC1020" s="71"/>
      <c r="AD1020" s="71"/>
      <c r="AE1020" s="71"/>
      <c r="AF1020" s="71"/>
      <c r="AG1020" s="72"/>
    </row>
    <row r="1021" spans="1:33" x14ac:dyDescent="0.2">
      <c r="A1021" s="159" t="s">
        <v>1104</v>
      </c>
      <c r="B1021" s="160">
        <v>7</v>
      </c>
      <c r="C1021" s="155"/>
      <c r="D1021" s="75"/>
      <c r="E1021" s="75"/>
      <c r="F1021" s="75" t="s">
        <v>137</v>
      </c>
      <c r="G1021" s="71"/>
      <c r="H1021" s="71"/>
      <c r="I1021" s="71"/>
      <c r="J1021" s="71"/>
      <c r="K1021" s="71"/>
      <c r="L1021" s="71"/>
      <c r="M1021" s="71"/>
      <c r="N1021" s="71"/>
      <c r="O1021" s="71"/>
      <c r="P1021" s="71"/>
      <c r="Q1021" s="71"/>
      <c r="R1021" s="71"/>
      <c r="S1021" s="71"/>
      <c r="T1021" s="71"/>
      <c r="U1021" s="71"/>
      <c r="V1021" s="71"/>
      <c r="W1021" s="71"/>
      <c r="X1021" s="71"/>
      <c r="Y1021" s="71"/>
      <c r="Z1021" s="71"/>
      <c r="AA1021" s="71"/>
      <c r="AB1021" s="71"/>
      <c r="AC1021" s="71"/>
      <c r="AD1021" s="71"/>
      <c r="AE1021" s="71"/>
      <c r="AF1021" s="71"/>
      <c r="AG1021" s="72"/>
    </row>
    <row r="1022" spans="1:33" x14ac:dyDescent="0.2">
      <c r="A1022" s="159" t="s">
        <v>1105</v>
      </c>
      <c r="B1022" s="160">
        <v>7</v>
      </c>
      <c r="C1022" s="155"/>
      <c r="D1022" s="75"/>
      <c r="E1022" s="75"/>
      <c r="F1022" s="75" t="s">
        <v>137</v>
      </c>
      <c r="G1022" s="71"/>
      <c r="H1022" s="71"/>
      <c r="I1022" s="71"/>
      <c r="J1022" s="71"/>
      <c r="K1022" s="71"/>
      <c r="L1022" s="71"/>
      <c r="M1022" s="71"/>
      <c r="N1022" s="71"/>
      <c r="O1022" s="71"/>
      <c r="P1022" s="71"/>
      <c r="Q1022" s="71"/>
      <c r="R1022" s="71"/>
      <c r="S1022" s="71"/>
      <c r="T1022" s="71"/>
      <c r="U1022" s="71"/>
      <c r="V1022" s="71"/>
      <c r="W1022" s="71"/>
      <c r="X1022" s="71"/>
      <c r="Y1022" s="71"/>
      <c r="Z1022" s="71"/>
      <c r="AA1022" s="71"/>
      <c r="AB1022" s="71"/>
      <c r="AC1022" s="71"/>
      <c r="AD1022" s="71"/>
      <c r="AE1022" s="71"/>
      <c r="AF1022" s="71"/>
      <c r="AG1022" s="72"/>
    </row>
    <row r="1023" spans="1:33" x14ac:dyDescent="0.2">
      <c r="A1023" s="159" t="s">
        <v>1106</v>
      </c>
      <c r="B1023" s="160">
        <v>8</v>
      </c>
      <c r="C1023" s="155"/>
      <c r="D1023" s="75"/>
      <c r="E1023" s="75"/>
      <c r="F1023" s="75" t="s">
        <v>137</v>
      </c>
      <c r="G1023" s="71"/>
      <c r="H1023" s="71"/>
      <c r="I1023" s="71"/>
      <c r="J1023" s="71"/>
      <c r="K1023" s="71"/>
      <c r="L1023" s="71"/>
      <c r="M1023" s="71"/>
      <c r="N1023" s="71"/>
      <c r="O1023" s="71"/>
      <c r="P1023" s="71"/>
      <c r="Q1023" s="71"/>
      <c r="R1023" s="71"/>
      <c r="S1023" s="71"/>
      <c r="T1023" s="71"/>
      <c r="U1023" s="71"/>
      <c r="V1023" s="71"/>
      <c r="W1023" s="71"/>
      <c r="X1023" s="71"/>
      <c r="Y1023" s="71"/>
      <c r="Z1023" s="71"/>
      <c r="AA1023" s="71"/>
      <c r="AB1023" s="71"/>
      <c r="AC1023" s="71"/>
      <c r="AD1023" s="71"/>
      <c r="AE1023" s="71"/>
      <c r="AF1023" s="71"/>
      <c r="AG1023" s="72"/>
    </row>
    <row r="1024" spans="1:33" x14ac:dyDescent="0.2">
      <c r="A1024" s="159" t="s">
        <v>1107</v>
      </c>
      <c r="B1024" s="160">
        <v>8</v>
      </c>
      <c r="C1024" s="155"/>
      <c r="D1024" s="75"/>
      <c r="E1024" s="75"/>
      <c r="F1024" s="75" t="s">
        <v>137</v>
      </c>
      <c r="G1024" s="71"/>
      <c r="H1024" s="71"/>
      <c r="I1024" s="71"/>
      <c r="J1024" s="71"/>
      <c r="K1024" s="71"/>
      <c r="L1024" s="71"/>
      <c r="M1024" s="71"/>
      <c r="N1024" s="71"/>
      <c r="O1024" s="71"/>
      <c r="P1024" s="71"/>
      <c r="Q1024" s="71"/>
      <c r="R1024" s="71"/>
      <c r="S1024" s="71"/>
      <c r="T1024" s="71"/>
      <c r="U1024" s="71"/>
      <c r="V1024" s="71"/>
      <c r="W1024" s="71"/>
      <c r="X1024" s="71"/>
      <c r="Y1024" s="71"/>
      <c r="Z1024" s="71"/>
      <c r="AA1024" s="71"/>
      <c r="AB1024" s="71"/>
      <c r="AC1024" s="71"/>
      <c r="AD1024" s="71"/>
      <c r="AE1024" s="71"/>
      <c r="AF1024" s="71"/>
      <c r="AG1024" s="72"/>
    </row>
    <row r="1025" spans="1:33" x14ac:dyDescent="0.2">
      <c r="A1025" s="159" t="s">
        <v>1108</v>
      </c>
      <c r="B1025" s="160">
        <v>7</v>
      </c>
      <c r="C1025" s="155"/>
      <c r="D1025" s="75"/>
      <c r="E1025" s="75"/>
      <c r="F1025" s="75" t="s">
        <v>137</v>
      </c>
      <c r="G1025" s="71"/>
      <c r="H1025" s="71"/>
      <c r="I1025" s="71"/>
      <c r="J1025" s="71"/>
      <c r="K1025" s="71"/>
      <c r="L1025" s="71"/>
      <c r="M1025" s="71"/>
      <c r="N1025" s="71"/>
      <c r="O1025" s="71"/>
      <c r="P1025" s="71"/>
      <c r="Q1025" s="71"/>
      <c r="R1025" s="71"/>
      <c r="S1025" s="71"/>
      <c r="T1025" s="71"/>
      <c r="U1025" s="71"/>
      <c r="V1025" s="71"/>
      <c r="W1025" s="71"/>
      <c r="X1025" s="71"/>
      <c r="Y1025" s="71"/>
      <c r="Z1025" s="71"/>
      <c r="AA1025" s="71"/>
      <c r="AB1025" s="71"/>
      <c r="AC1025" s="71"/>
      <c r="AD1025" s="71"/>
      <c r="AE1025" s="71"/>
      <c r="AF1025" s="71"/>
      <c r="AG1025" s="72"/>
    </row>
    <row r="1026" spans="1:33" x14ac:dyDescent="0.2">
      <c r="A1026" s="159" t="s">
        <v>1109</v>
      </c>
      <c r="B1026" s="160">
        <v>6</v>
      </c>
      <c r="C1026" s="155"/>
      <c r="D1026" s="75"/>
      <c r="E1026" s="75"/>
      <c r="F1026" s="75" t="s">
        <v>137</v>
      </c>
      <c r="G1026" s="71"/>
      <c r="H1026" s="71"/>
      <c r="I1026" s="71"/>
      <c r="J1026" s="71"/>
      <c r="K1026" s="71"/>
      <c r="L1026" s="71"/>
      <c r="M1026" s="71"/>
      <c r="N1026" s="71"/>
      <c r="O1026" s="71"/>
      <c r="P1026" s="71"/>
      <c r="Q1026" s="71"/>
      <c r="R1026" s="71"/>
      <c r="S1026" s="71"/>
      <c r="T1026" s="71"/>
      <c r="U1026" s="71"/>
      <c r="V1026" s="71"/>
      <c r="W1026" s="71"/>
      <c r="X1026" s="71"/>
      <c r="Y1026" s="71"/>
      <c r="Z1026" s="71"/>
      <c r="AA1026" s="71"/>
      <c r="AB1026" s="71"/>
      <c r="AC1026" s="71"/>
      <c r="AD1026" s="71"/>
      <c r="AE1026" s="71"/>
      <c r="AF1026" s="71"/>
      <c r="AG1026" s="72"/>
    </row>
    <row r="1027" spans="1:33" x14ac:dyDescent="0.2">
      <c r="A1027" s="159" t="s">
        <v>1110</v>
      </c>
      <c r="B1027" s="160">
        <v>7</v>
      </c>
      <c r="C1027" s="155" t="s">
        <v>142</v>
      </c>
      <c r="D1027" s="75"/>
      <c r="E1027" s="75" t="s">
        <v>142</v>
      </c>
      <c r="F1027" s="75" t="s">
        <v>143</v>
      </c>
      <c r="G1027" s="71"/>
      <c r="H1027" s="71"/>
      <c r="I1027" s="71"/>
      <c r="J1027" s="71"/>
      <c r="K1027" s="71"/>
      <c r="L1027" s="71"/>
      <c r="M1027" s="71"/>
      <c r="N1027" s="71"/>
      <c r="O1027" s="71"/>
      <c r="P1027" s="71"/>
      <c r="Q1027" s="71"/>
      <c r="R1027" s="71"/>
      <c r="S1027" s="71"/>
      <c r="T1027" s="71"/>
      <c r="U1027" s="71"/>
      <c r="V1027" s="71"/>
      <c r="W1027" s="71"/>
      <c r="X1027" s="71"/>
      <c r="Y1027" s="71"/>
      <c r="Z1027" s="71"/>
      <c r="AA1027" s="71"/>
      <c r="AB1027" s="71"/>
      <c r="AC1027" s="71"/>
      <c r="AD1027" s="71"/>
      <c r="AE1027" s="71"/>
      <c r="AF1027" s="71"/>
      <c r="AG1027" s="72"/>
    </row>
    <row r="1028" spans="1:33" x14ac:dyDescent="0.2">
      <c r="A1028" s="159" t="s">
        <v>1111</v>
      </c>
      <c r="B1028" s="160">
        <v>6</v>
      </c>
      <c r="C1028" s="155"/>
      <c r="D1028" s="75"/>
      <c r="E1028" s="75"/>
      <c r="F1028" s="75" t="s">
        <v>137</v>
      </c>
      <c r="G1028" s="71"/>
      <c r="H1028" s="71"/>
      <c r="I1028" s="71"/>
      <c r="J1028" s="71"/>
      <c r="K1028" s="71"/>
      <c r="L1028" s="71"/>
      <c r="M1028" s="71"/>
      <c r="N1028" s="71"/>
      <c r="O1028" s="71"/>
      <c r="P1028" s="71"/>
      <c r="Q1028" s="71"/>
      <c r="R1028" s="71"/>
      <c r="S1028" s="71"/>
      <c r="T1028" s="71"/>
      <c r="U1028" s="71"/>
      <c r="V1028" s="71"/>
      <c r="W1028" s="71"/>
      <c r="X1028" s="71"/>
      <c r="Y1028" s="71"/>
      <c r="Z1028" s="71"/>
      <c r="AA1028" s="71"/>
      <c r="AB1028" s="71"/>
      <c r="AC1028" s="71"/>
      <c r="AD1028" s="71"/>
      <c r="AE1028" s="71"/>
      <c r="AF1028" s="71"/>
      <c r="AG1028" s="72"/>
    </row>
    <row r="1029" spans="1:33" x14ac:dyDescent="0.2">
      <c r="A1029" s="159" t="s">
        <v>1112</v>
      </c>
      <c r="B1029" s="160">
        <v>7</v>
      </c>
      <c r="C1029" s="155"/>
      <c r="D1029" s="75"/>
      <c r="E1029" s="75"/>
      <c r="F1029" s="75" t="s">
        <v>137</v>
      </c>
      <c r="G1029" s="71"/>
      <c r="H1029" s="71"/>
      <c r="I1029" s="71"/>
      <c r="J1029" s="71"/>
      <c r="K1029" s="71"/>
      <c r="L1029" s="71"/>
      <c r="M1029" s="71"/>
      <c r="N1029" s="71"/>
      <c r="O1029" s="71"/>
      <c r="P1029" s="71"/>
      <c r="Q1029" s="71"/>
      <c r="R1029" s="71"/>
      <c r="S1029" s="71"/>
      <c r="T1029" s="71"/>
      <c r="U1029" s="71"/>
      <c r="V1029" s="71"/>
      <c r="W1029" s="71"/>
      <c r="X1029" s="71"/>
      <c r="Y1029" s="71"/>
      <c r="Z1029" s="71"/>
      <c r="AA1029" s="71"/>
      <c r="AB1029" s="71"/>
      <c r="AC1029" s="71"/>
      <c r="AD1029" s="71"/>
      <c r="AE1029" s="71"/>
      <c r="AF1029" s="71"/>
      <c r="AG1029" s="72"/>
    </row>
    <row r="1030" spans="1:33" x14ac:dyDescent="0.2">
      <c r="A1030" s="159" t="s">
        <v>1113</v>
      </c>
      <c r="B1030" s="160">
        <v>7</v>
      </c>
      <c r="C1030" s="155"/>
      <c r="D1030" s="75"/>
      <c r="E1030" s="75"/>
      <c r="F1030" s="75" t="s">
        <v>137</v>
      </c>
      <c r="G1030" s="71"/>
      <c r="H1030" s="71"/>
      <c r="I1030" s="71"/>
      <c r="J1030" s="71"/>
      <c r="K1030" s="71"/>
      <c r="L1030" s="71"/>
      <c r="M1030" s="71"/>
      <c r="N1030" s="71"/>
      <c r="O1030" s="71"/>
      <c r="P1030" s="71"/>
      <c r="Q1030" s="71"/>
      <c r="R1030" s="71"/>
      <c r="S1030" s="71"/>
      <c r="T1030" s="71"/>
      <c r="U1030" s="71"/>
      <c r="V1030" s="71"/>
      <c r="W1030" s="71"/>
      <c r="X1030" s="71"/>
      <c r="Y1030" s="71"/>
      <c r="Z1030" s="71"/>
      <c r="AA1030" s="71"/>
      <c r="AB1030" s="71"/>
      <c r="AC1030" s="71"/>
      <c r="AD1030" s="71"/>
      <c r="AE1030" s="71"/>
      <c r="AF1030" s="71"/>
      <c r="AG1030" s="72"/>
    </row>
    <row r="1031" spans="1:33" x14ac:dyDescent="0.2">
      <c r="A1031" s="159" t="s">
        <v>1114</v>
      </c>
      <c r="B1031" s="160">
        <v>8</v>
      </c>
      <c r="C1031" s="155"/>
      <c r="D1031" s="75"/>
      <c r="E1031" s="75"/>
      <c r="F1031" s="75" t="s">
        <v>137</v>
      </c>
      <c r="G1031" s="71"/>
      <c r="H1031" s="71"/>
      <c r="I1031" s="71"/>
      <c r="J1031" s="71"/>
      <c r="K1031" s="71"/>
      <c r="L1031" s="71"/>
      <c r="M1031" s="71"/>
      <c r="N1031" s="71"/>
      <c r="O1031" s="71"/>
      <c r="P1031" s="71"/>
      <c r="Q1031" s="71"/>
      <c r="R1031" s="71"/>
      <c r="S1031" s="71"/>
      <c r="T1031" s="71"/>
      <c r="U1031" s="71"/>
      <c r="V1031" s="71"/>
      <c r="W1031" s="71"/>
      <c r="X1031" s="71"/>
      <c r="Y1031" s="71"/>
      <c r="Z1031" s="71"/>
      <c r="AA1031" s="71"/>
      <c r="AB1031" s="71"/>
      <c r="AC1031" s="71"/>
      <c r="AD1031" s="71"/>
      <c r="AE1031" s="71"/>
      <c r="AF1031" s="71"/>
      <c r="AG1031" s="72"/>
    </row>
    <row r="1032" spans="1:33" x14ac:dyDescent="0.2">
      <c r="A1032" s="159" t="s">
        <v>1115</v>
      </c>
      <c r="B1032" s="160">
        <v>9</v>
      </c>
      <c r="C1032" s="155"/>
      <c r="D1032" s="75" t="s">
        <v>142</v>
      </c>
      <c r="E1032" s="75"/>
      <c r="F1032" s="75" t="s">
        <v>155</v>
      </c>
      <c r="G1032" s="71"/>
      <c r="H1032" s="71"/>
      <c r="I1032" s="71"/>
      <c r="J1032" s="71"/>
      <c r="K1032" s="71"/>
      <c r="L1032" s="71"/>
      <c r="M1032" s="71"/>
      <c r="N1032" s="71"/>
      <c r="O1032" s="71"/>
      <c r="P1032" s="71"/>
      <c r="Q1032" s="71"/>
      <c r="R1032" s="71"/>
      <c r="S1032" s="71"/>
      <c r="T1032" s="71"/>
      <c r="U1032" s="71"/>
      <c r="V1032" s="71"/>
      <c r="W1032" s="71"/>
      <c r="X1032" s="71"/>
      <c r="Y1032" s="71"/>
      <c r="Z1032" s="71"/>
      <c r="AA1032" s="71"/>
      <c r="AB1032" s="71"/>
      <c r="AC1032" s="71"/>
      <c r="AD1032" s="71"/>
      <c r="AE1032" s="71"/>
      <c r="AF1032" s="71"/>
      <c r="AG1032" s="72"/>
    </row>
    <row r="1033" spans="1:33" x14ac:dyDescent="0.2">
      <c r="A1033" s="159" t="s">
        <v>1116</v>
      </c>
      <c r="B1033" s="160">
        <v>4</v>
      </c>
      <c r="C1033" s="155" t="s">
        <v>142</v>
      </c>
      <c r="D1033" s="75"/>
      <c r="E1033" s="75"/>
      <c r="F1033" s="75" t="s">
        <v>149</v>
      </c>
      <c r="G1033" s="71"/>
      <c r="H1033" s="71"/>
      <c r="I1033" s="71"/>
      <c r="J1033" s="71"/>
      <c r="K1033" s="71"/>
      <c r="L1033" s="71"/>
      <c r="M1033" s="71"/>
      <c r="N1033" s="71"/>
      <c r="O1033" s="71"/>
      <c r="P1033" s="71"/>
      <c r="Q1033" s="71"/>
      <c r="R1033" s="71"/>
      <c r="S1033" s="71"/>
      <c r="T1033" s="71"/>
      <c r="U1033" s="71"/>
      <c r="V1033" s="71"/>
      <c r="W1033" s="71"/>
      <c r="X1033" s="71"/>
      <c r="Y1033" s="71"/>
      <c r="Z1033" s="71"/>
      <c r="AA1033" s="71"/>
      <c r="AB1033" s="71"/>
      <c r="AC1033" s="71"/>
      <c r="AD1033" s="71"/>
      <c r="AE1033" s="71"/>
      <c r="AF1033" s="71"/>
      <c r="AG1033" s="72"/>
    </row>
    <row r="1034" spans="1:33" x14ac:dyDescent="0.2">
      <c r="A1034" s="159" t="s">
        <v>1117</v>
      </c>
      <c r="B1034" s="160">
        <v>9</v>
      </c>
      <c r="C1034" s="155"/>
      <c r="D1034" s="75"/>
      <c r="E1034" s="75"/>
      <c r="F1034" s="75" t="s">
        <v>137</v>
      </c>
      <c r="G1034" s="71"/>
      <c r="H1034" s="71"/>
      <c r="I1034" s="71"/>
      <c r="J1034" s="71"/>
      <c r="K1034" s="71"/>
      <c r="L1034" s="71"/>
      <c r="M1034" s="71"/>
      <c r="N1034" s="71"/>
      <c r="O1034" s="71"/>
      <c r="P1034" s="71"/>
      <c r="Q1034" s="71"/>
      <c r="R1034" s="71"/>
      <c r="S1034" s="71"/>
      <c r="T1034" s="71"/>
      <c r="U1034" s="71"/>
      <c r="V1034" s="71"/>
      <c r="W1034" s="71"/>
      <c r="X1034" s="71"/>
      <c r="Y1034" s="71"/>
      <c r="Z1034" s="71"/>
      <c r="AA1034" s="71"/>
      <c r="AB1034" s="71"/>
      <c r="AC1034" s="71"/>
      <c r="AD1034" s="71"/>
      <c r="AE1034" s="71"/>
      <c r="AF1034" s="71"/>
      <c r="AG1034" s="72"/>
    </row>
    <row r="1035" spans="1:33" x14ac:dyDescent="0.2">
      <c r="A1035" s="159" t="s">
        <v>1118</v>
      </c>
      <c r="B1035" s="160">
        <v>3</v>
      </c>
      <c r="C1035" s="155"/>
      <c r="D1035" s="75"/>
      <c r="E1035" s="75"/>
      <c r="F1035" s="75" t="s">
        <v>137</v>
      </c>
      <c r="G1035" s="71"/>
      <c r="H1035" s="71"/>
      <c r="I1035" s="71"/>
      <c r="J1035" s="71"/>
      <c r="K1035" s="71"/>
      <c r="L1035" s="71"/>
      <c r="M1035" s="71"/>
      <c r="N1035" s="71"/>
      <c r="O1035" s="71"/>
      <c r="P1035" s="71"/>
      <c r="Q1035" s="71"/>
      <c r="R1035" s="71"/>
      <c r="S1035" s="71"/>
      <c r="T1035" s="71"/>
      <c r="U1035" s="71"/>
      <c r="V1035" s="71"/>
      <c r="W1035" s="71"/>
      <c r="X1035" s="71"/>
      <c r="Y1035" s="71"/>
      <c r="Z1035" s="71"/>
      <c r="AA1035" s="71"/>
      <c r="AB1035" s="71"/>
      <c r="AC1035" s="71"/>
      <c r="AD1035" s="71"/>
      <c r="AE1035" s="71"/>
      <c r="AF1035" s="71"/>
      <c r="AG1035" s="72"/>
    </row>
    <row r="1036" spans="1:33" x14ac:dyDescent="0.2">
      <c r="A1036" s="159" t="s">
        <v>1119</v>
      </c>
      <c r="B1036" s="160">
        <v>6</v>
      </c>
      <c r="C1036" s="155"/>
      <c r="D1036" s="75"/>
      <c r="E1036" s="75"/>
      <c r="F1036" s="75" t="s">
        <v>137</v>
      </c>
      <c r="G1036" s="71"/>
      <c r="H1036" s="71"/>
      <c r="I1036" s="71"/>
      <c r="J1036" s="71"/>
      <c r="K1036" s="71"/>
      <c r="L1036" s="71"/>
      <c r="M1036" s="71"/>
      <c r="N1036" s="71"/>
      <c r="O1036" s="71"/>
      <c r="P1036" s="71"/>
      <c r="Q1036" s="71"/>
      <c r="R1036" s="71"/>
      <c r="S1036" s="71"/>
      <c r="T1036" s="71"/>
      <c r="U1036" s="71"/>
      <c r="V1036" s="71"/>
      <c r="W1036" s="71"/>
      <c r="X1036" s="71"/>
      <c r="Y1036" s="71"/>
      <c r="Z1036" s="71"/>
      <c r="AA1036" s="71"/>
      <c r="AB1036" s="71"/>
      <c r="AC1036" s="71"/>
      <c r="AD1036" s="71"/>
      <c r="AE1036" s="71"/>
      <c r="AF1036" s="71"/>
      <c r="AG1036" s="72"/>
    </row>
    <row r="1037" spans="1:33" x14ac:dyDescent="0.2">
      <c r="A1037" s="159" t="s">
        <v>1120</v>
      </c>
      <c r="B1037" s="160">
        <v>5</v>
      </c>
      <c r="C1037" s="155"/>
      <c r="D1037" s="75"/>
      <c r="E1037" s="75"/>
      <c r="F1037" s="75" t="s">
        <v>137</v>
      </c>
      <c r="G1037" s="71"/>
      <c r="H1037" s="71"/>
      <c r="I1037" s="71"/>
      <c r="J1037" s="71"/>
      <c r="K1037" s="71"/>
      <c r="L1037" s="71"/>
      <c r="M1037" s="71"/>
      <c r="N1037" s="71"/>
      <c r="O1037" s="71"/>
      <c r="P1037" s="71"/>
      <c r="Q1037" s="71"/>
      <c r="R1037" s="71"/>
      <c r="S1037" s="71"/>
      <c r="T1037" s="71"/>
      <c r="U1037" s="71"/>
      <c r="V1037" s="71"/>
      <c r="W1037" s="71"/>
      <c r="X1037" s="71"/>
      <c r="Y1037" s="71"/>
      <c r="Z1037" s="71"/>
      <c r="AA1037" s="71"/>
      <c r="AB1037" s="71"/>
      <c r="AC1037" s="71"/>
      <c r="AD1037" s="71"/>
      <c r="AE1037" s="71"/>
      <c r="AF1037" s="71"/>
      <c r="AG1037" s="72"/>
    </row>
    <row r="1038" spans="1:33" x14ac:dyDescent="0.2">
      <c r="A1038" s="159" t="s">
        <v>1121</v>
      </c>
      <c r="B1038" s="160">
        <v>8</v>
      </c>
      <c r="C1038" s="155"/>
      <c r="D1038" s="75"/>
      <c r="E1038" s="75"/>
      <c r="F1038" s="75" t="s">
        <v>137</v>
      </c>
      <c r="G1038" s="71"/>
      <c r="H1038" s="71"/>
      <c r="I1038" s="71"/>
      <c r="J1038" s="71"/>
      <c r="K1038" s="71"/>
      <c r="L1038" s="71"/>
      <c r="M1038" s="71"/>
      <c r="N1038" s="71"/>
      <c r="O1038" s="71"/>
      <c r="P1038" s="71"/>
      <c r="Q1038" s="71"/>
      <c r="R1038" s="71"/>
      <c r="S1038" s="71"/>
      <c r="T1038" s="71"/>
      <c r="U1038" s="71"/>
      <c r="V1038" s="71"/>
      <c r="W1038" s="71"/>
      <c r="X1038" s="71"/>
      <c r="Y1038" s="71"/>
      <c r="Z1038" s="71"/>
      <c r="AA1038" s="71"/>
      <c r="AB1038" s="71"/>
      <c r="AC1038" s="71"/>
      <c r="AD1038" s="71"/>
      <c r="AE1038" s="71"/>
      <c r="AF1038" s="71"/>
      <c r="AG1038" s="72"/>
    </row>
    <row r="1039" spans="1:33" x14ac:dyDescent="0.2">
      <c r="A1039" s="159" t="s">
        <v>1122</v>
      </c>
      <c r="B1039" s="160">
        <v>6</v>
      </c>
      <c r="C1039" s="155" t="s">
        <v>142</v>
      </c>
      <c r="D1039" s="75"/>
      <c r="E1039" s="75"/>
      <c r="F1039" s="75" t="s">
        <v>149</v>
      </c>
      <c r="G1039" s="71"/>
      <c r="H1039" s="71"/>
      <c r="I1039" s="71"/>
      <c r="J1039" s="71"/>
      <c r="K1039" s="71"/>
      <c r="L1039" s="71"/>
      <c r="M1039" s="71"/>
      <c r="N1039" s="71"/>
      <c r="O1039" s="71"/>
      <c r="P1039" s="71"/>
      <c r="Q1039" s="71"/>
      <c r="R1039" s="71"/>
      <c r="S1039" s="71"/>
      <c r="T1039" s="71"/>
      <c r="U1039" s="71"/>
      <c r="V1039" s="71"/>
      <c r="W1039" s="71"/>
      <c r="X1039" s="71"/>
      <c r="Y1039" s="71"/>
      <c r="Z1039" s="71"/>
      <c r="AA1039" s="71"/>
      <c r="AB1039" s="71"/>
      <c r="AC1039" s="71"/>
      <c r="AD1039" s="71"/>
      <c r="AE1039" s="71"/>
      <c r="AF1039" s="71"/>
      <c r="AG1039" s="72"/>
    </row>
    <row r="1040" spans="1:33" x14ac:dyDescent="0.2">
      <c r="A1040" s="159" t="s">
        <v>1123</v>
      </c>
      <c r="B1040" s="160">
        <v>6</v>
      </c>
      <c r="C1040" s="155" t="s">
        <v>142</v>
      </c>
      <c r="D1040" s="75"/>
      <c r="E1040" s="75"/>
      <c r="F1040" s="75" t="s">
        <v>149</v>
      </c>
      <c r="G1040" s="71"/>
      <c r="H1040" s="71"/>
      <c r="I1040" s="71"/>
      <c r="J1040" s="71"/>
      <c r="K1040" s="71"/>
      <c r="L1040" s="71"/>
      <c r="M1040" s="71"/>
      <c r="N1040" s="71"/>
      <c r="O1040" s="71"/>
      <c r="P1040" s="71"/>
      <c r="Q1040" s="71"/>
      <c r="R1040" s="71"/>
      <c r="S1040" s="71"/>
      <c r="T1040" s="71"/>
      <c r="U1040" s="71"/>
      <c r="V1040" s="71"/>
      <c r="W1040" s="71"/>
      <c r="X1040" s="71"/>
      <c r="Y1040" s="71"/>
      <c r="Z1040" s="71"/>
      <c r="AA1040" s="71"/>
      <c r="AB1040" s="71"/>
      <c r="AC1040" s="71"/>
      <c r="AD1040" s="71"/>
      <c r="AE1040" s="71"/>
      <c r="AF1040" s="71"/>
      <c r="AG1040" s="72"/>
    </row>
    <row r="1041" spans="1:33" x14ac:dyDescent="0.2">
      <c r="A1041" s="159" t="s">
        <v>1124</v>
      </c>
      <c r="B1041" s="160">
        <v>3</v>
      </c>
      <c r="C1041" s="155"/>
      <c r="D1041" s="75" t="s">
        <v>142</v>
      </c>
      <c r="E1041" s="75"/>
      <c r="F1041" s="75" t="s">
        <v>155</v>
      </c>
      <c r="G1041" s="71"/>
      <c r="H1041" s="71"/>
      <c r="I1041" s="71"/>
      <c r="J1041" s="71"/>
      <c r="K1041" s="71"/>
      <c r="L1041" s="71"/>
      <c r="M1041" s="71"/>
      <c r="N1041" s="71"/>
      <c r="O1041" s="71"/>
      <c r="P1041" s="71"/>
      <c r="Q1041" s="71"/>
      <c r="R1041" s="71"/>
      <c r="S1041" s="71"/>
      <c r="T1041" s="71"/>
      <c r="U1041" s="71"/>
      <c r="V1041" s="71"/>
      <c r="W1041" s="71"/>
      <c r="X1041" s="71"/>
      <c r="Y1041" s="71"/>
      <c r="Z1041" s="71"/>
      <c r="AA1041" s="71"/>
      <c r="AB1041" s="71"/>
      <c r="AC1041" s="71"/>
      <c r="AD1041" s="71"/>
      <c r="AE1041" s="71"/>
      <c r="AF1041" s="71"/>
      <c r="AG1041" s="72"/>
    </row>
    <row r="1042" spans="1:33" x14ac:dyDescent="0.2">
      <c r="A1042" s="159" t="s">
        <v>1125</v>
      </c>
      <c r="B1042" s="160">
        <v>8</v>
      </c>
      <c r="C1042" s="155" t="s">
        <v>142</v>
      </c>
      <c r="D1042" s="75"/>
      <c r="E1042" s="75"/>
      <c r="F1042" s="75" t="s">
        <v>149</v>
      </c>
      <c r="G1042" s="71"/>
      <c r="H1042" s="71"/>
      <c r="I1042" s="71"/>
      <c r="J1042" s="71"/>
      <c r="K1042" s="71"/>
      <c r="L1042" s="71"/>
      <c r="M1042" s="71"/>
      <c r="N1042" s="71"/>
      <c r="O1042" s="71"/>
      <c r="P1042" s="71"/>
      <c r="Q1042" s="71"/>
      <c r="R1042" s="71"/>
      <c r="S1042" s="71"/>
      <c r="T1042" s="71"/>
      <c r="U1042" s="71"/>
      <c r="V1042" s="71"/>
      <c r="W1042" s="71"/>
      <c r="X1042" s="71"/>
      <c r="Y1042" s="71"/>
      <c r="Z1042" s="71"/>
      <c r="AA1042" s="71"/>
      <c r="AB1042" s="71"/>
      <c r="AC1042" s="71"/>
      <c r="AD1042" s="71"/>
      <c r="AE1042" s="71"/>
      <c r="AF1042" s="71"/>
      <c r="AG1042" s="72"/>
    </row>
    <row r="1043" spans="1:33" x14ac:dyDescent="0.2">
      <c r="A1043" s="159" t="s">
        <v>1126</v>
      </c>
      <c r="B1043" s="160">
        <v>8</v>
      </c>
      <c r="C1043" s="155"/>
      <c r="D1043" s="75"/>
      <c r="E1043" s="75"/>
      <c r="F1043" s="75" t="s">
        <v>137</v>
      </c>
      <c r="G1043" s="71"/>
      <c r="H1043" s="71"/>
      <c r="I1043" s="71"/>
      <c r="J1043" s="71"/>
      <c r="K1043" s="71"/>
      <c r="L1043" s="71"/>
      <c r="M1043" s="71"/>
      <c r="N1043" s="71"/>
      <c r="O1043" s="71"/>
      <c r="P1043" s="71"/>
      <c r="Q1043" s="71"/>
      <c r="R1043" s="71"/>
      <c r="S1043" s="71"/>
      <c r="T1043" s="71"/>
      <c r="U1043" s="71"/>
      <c r="V1043" s="71"/>
      <c r="W1043" s="71"/>
      <c r="X1043" s="71"/>
      <c r="Y1043" s="71"/>
      <c r="Z1043" s="71"/>
      <c r="AA1043" s="71"/>
      <c r="AB1043" s="71"/>
      <c r="AC1043" s="71"/>
      <c r="AD1043" s="71"/>
      <c r="AE1043" s="71"/>
      <c r="AF1043" s="71"/>
      <c r="AG1043" s="72"/>
    </row>
    <row r="1044" spans="1:33" x14ac:dyDescent="0.2">
      <c r="A1044" s="159" t="s">
        <v>1127</v>
      </c>
      <c r="B1044" s="160">
        <v>5</v>
      </c>
      <c r="C1044" s="155"/>
      <c r="D1044" s="75"/>
      <c r="E1044" s="75"/>
      <c r="F1044" s="75" t="s">
        <v>137</v>
      </c>
      <c r="G1044" s="71"/>
      <c r="H1044" s="71"/>
      <c r="I1044" s="71"/>
      <c r="J1044" s="71"/>
      <c r="K1044" s="71"/>
      <c r="L1044" s="71"/>
      <c r="M1044" s="71"/>
      <c r="N1044" s="71"/>
      <c r="O1044" s="71"/>
      <c r="P1044" s="71"/>
      <c r="Q1044" s="71"/>
      <c r="R1044" s="71"/>
      <c r="S1044" s="71"/>
      <c r="T1044" s="71"/>
      <c r="U1044" s="71"/>
      <c r="V1044" s="71"/>
      <c r="W1044" s="71"/>
      <c r="X1044" s="71"/>
      <c r="Y1044" s="71"/>
      <c r="Z1044" s="71"/>
      <c r="AA1044" s="71"/>
      <c r="AB1044" s="71"/>
      <c r="AC1044" s="71"/>
      <c r="AD1044" s="71"/>
      <c r="AE1044" s="71"/>
      <c r="AF1044" s="71"/>
      <c r="AG1044" s="72"/>
    </row>
    <row r="1045" spans="1:33" x14ac:dyDescent="0.2">
      <c r="A1045" s="159" t="s">
        <v>1128</v>
      </c>
      <c r="B1045" s="160">
        <v>8</v>
      </c>
      <c r="C1045" s="155"/>
      <c r="D1045" s="75"/>
      <c r="E1045" s="75"/>
      <c r="F1045" s="75" t="s">
        <v>137</v>
      </c>
      <c r="G1045" s="71"/>
      <c r="H1045" s="71"/>
      <c r="I1045" s="71"/>
      <c r="J1045" s="71"/>
      <c r="K1045" s="71"/>
      <c r="L1045" s="71"/>
      <c r="M1045" s="71"/>
      <c r="N1045" s="71"/>
      <c r="O1045" s="71"/>
      <c r="P1045" s="71"/>
      <c r="Q1045" s="71"/>
      <c r="R1045" s="71"/>
      <c r="S1045" s="71"/>
      <c r="T1045" s="71"/>
      <c r="U1045" s="71"/>
      <c r="V1045" s="71"/>
      <c r="W1045" s="71"/>
      <c r="X1045" s="71"/>
      <c r="Y1045" s="71"/>
      <c r="Z1045" s="71"/>
      <c r="AA1045" s="71"/>
      <c r="AB1045" s="71"/>
      <c r="AC1045" s="71"/>
      <c r="AD1045" s="71"/>
      <c r="AE1045" s="71"/>
      <c r="AF1045" s="71"/>
      <c r="AG1045" s="72"/>
    </row>
    <row r="1046" spans="1:33" x14ac:dyDescent="0.2">
      <c r="A1046" s="159" t="s">
        <v>1129</v>
      </c>
      <c r="B1046" s="160">
        <v>8</v>
      </c>
      <c r="C1046" s="155"/>
      <c r="D1046" s="75"/>
      <c r="E1046" s="75"/>
      <c r="F1046" s="75" t="s">
        <v>137</v>
      </c>
      <c r="G1046" s="71"/>
      <c r="H1046" s="71"/>
      <c r="I1046" s="71"/>
      <c r="J1046" s="71"/>
      <c r="K1046" s="71"/>
      <c r="L1046" s="71"/>
      <c r="M1046" s="71"/>
      <c r="N1046" s="71"/>
      <c r="O1046" s="71"/>
      <c r="P1046" s="71"/>
      <c r="Q1046" s="71"/>
      <c r="R1046" s="71"/>
      <c r="S1046" s="71"/>
      <c r="T1046" s="71"/>
      <c r="U1046" s="71"/>
      <c r="V1046" s="71"/>
      <c r="W1046" s="71"/>
      <c r="X1046" s="71"/>
      <c r="Y1046" s="71"/>
      <c r="Z1046" s="71"/>
      <c r="AA1046" s="71"/>
      <c r="AB1046" s="71"/>
      <c r="AC1046" s="71"/>
      <c r="AD1046" s="71"/>
      <c r="AE1046" s="71"/>
      <c r="AF1046" s="71"/>
      <c r="AG1046" s="72"/>
    </row>
    <row r="1047" spans="1:33" x14ac:dyDescent="0.2">
      <c r="A1047" s="159" t="s">
        <v>1130</v>
      </c>
      <c r="B1047" s="160">
        <v>8</v>
      </c>
      <c r="C1047" s="155"/>
      <c r="D1047" s="75"/>
      <c r="E1047" s="75"/>
      <c r="F1047" s="75" t="s">
        <v>137</v>
      </c>
      <c r="G1047" s="71"/>
      <c r="H1047" s="71"/>
      <c r="I1047" s="71"/>
      <c r="J1047" s="71"/>
      <c r="K1047" s="71"/>
      <c r="L1047" s="71"/>
      <c r="M1047" s="71"/>
      <c r="N1047" s="71"/>
      <c r="O1047" s="71"/>
      <c r="P1047" s="71"/>
      <c r="Q1047" s="71"/>
      <c r="R1047" s="71"/>
      <c r="S1047" s="71"/>
      <c r="T1047" s="71"/>
      <c r="U1047" s="71"/>
      <c r="V1047" s="71"/>
      <c r="W1047" s="71"/>
      <c r="X1047" s="71"/>
      <c r="Y1047" s="71"/>
      <c r="Z1047" s="71"/>
      <c r="AA1047" s="71"/>
      <c r="AB1047" s="71"/>
      <c r="AC1047" s="71"/>
      <c r="AD1047" s="71"/>
      <c r="AE1047" s="71"/>
      <c r="AF1047" s="71"/>
      <c r="AG1047" s="72"/>
    </row>
    <row r="1048" spans="1:33" x14ac:dyDescent="0.2">
      <c r="A1048" s="166" t="s">
        <v>461</v>
      </c>
      <c r="B1048" s="161" t="s">
        <v>231</v>
      </c>
      <c r="C1048" s="155" t="s">
        <v>142</v>
      </c>
      <c r="D1048" s="75"/>
      <c r="E1048" s="75"/>
      <c r="F1048" s="75" t="s">
        <v>149</v>
      </c>
      <c r="G1048" s="71"/>
      <c r="H1048" s="71"/>
      <c r="I1048" s="71"/>
      <c r="J1048" s="71"/>
      <c r="K1048" s="71"/>
      <c r="L1048" s="71"/>
      <c r="M1048" s="71"/>
      <c r="N1048" s="71"/>
      <c r="O1048" s="71"/>
      <c r="P1048" s="71"/>
      <c r="Q1048" s="71"/>
      <c r="R1048" s="71"/>
      <c r="S1048" s="71"/>
      <c r="T1048" s="71"/>
      <c r="U1048" s="71"/>
      <c r="V1048" s="71"/>
      <c r="W1048" s="71"/>
      <c r="X1048" s="71"/>
      <c r="Y1048" s="71"/>
      <c r="Z1048" s="71"/>
      <c r="AA1048" s="71"/>
      <c r="AB1048" s="71"/>
      <c r="AC1048" s="71"/>
      <c r="AD1048" s="71"/>
      <c r="AE1048" s="71"/>
      <c r="AF1048" s="71"/>
      <c r="AG1048" s="72"/>
    </row>
    <row r="1049" spans="1:33" x14ac:dyDescent="0.2">
      <c r="A1049" s="166" t="s">
        <v>1131</v>
      </c>
      <c r="B1049" s="161" t="s">
        <v>231</v>
      </c>
      <c r="C1049" s="155" t="s">
        <v>142</v>
      </c>
      <c r="D1049" s="75"/>
      <c r="E1049" s="75"/>
      <c r="F1049" s="75" t="s">
        <v>149</v>
      </c>
      <c r="G1049" s="71"/>
      <c r="H1049" s="71"/>
      <c r="I1049" s="71"/>
      <c r="J1049" s="71"/>
      <c r="K1049" s="71"/>
      <c r="L1049" s="71"/>
      <c r="M1049" s="71"/>
      <c r="N1049" s="71"/>
      <c r="O1049" s="71"/>
      <c r="P1049" s="71"/>
      <c r="Q1049" s="71"/>
      <c r="R1049" s="71"/>
      <c r="S1049" s="71"/>
      <c r="T1049" s="71"/>
      <c r="U1049" s="71"/>
      <c r="V1049" s="71"/>
      <c r="W1049" s="71"/>
      <c r="X1049" s="71"/>
      <c r="Y1049" s="71"/>
      <c r="Z1049" s="71"/>
      <c r="AA1049" s="71"/>
      <c r="AB1049" s="71"/>
      <c r="AC1049" s="71"/>
      <c r="AD1049" s="71"/>
      <c r="AE1049" s="71"/>
      <c r="AF1049" s="71"/>
      <c r="AG1049" s="72"/>
    </row>
    <row r="1050" spans="1:33" x14ac:dyDescent="0.2">
      <c r="A1050" s="166" t="s">
        <v>1132</v>
      </c>
      <c r="B1050" s="161" t="s">
        <v>231</v>
      </c>
      <c r="C1050" s="155" t="s">
        <v>142</v>
      </c>
      <c r="D1050" s="75"/>
      <c r="E1050" s="75"/>
      <c r="F1050" s="75" t="s">
        <v>149</v>
      </c>
      <c r="G1050" s="71"/>
      <c r="H1050" s="71"/>
      <c r="I1050" s="71"/>
      <c r="J1050" s="71"/>
      <c r="K1050" s="71"/>
      <c r="L1050" s="71"/>
      <c r="M1050" s="71"/>
      <c r="N1050" s="71"/>
      <c r="O1050" s="71"/>
      <c r="P1050" s="71"/>
      <c r="Q1050" s="71"/>
      <c r="R1050" s="71"/>
      <c r="S1050" s="71"/>
      <c r="T1050" s="71"/>
      <c r="U1050" s="71"/>
      <c r="V1050" s="71"/>
      <c r="W1050" s="71"/>
      <c r="X1050" s="71"/>
      <c r="Y1050" s="71"/>
      <c r="Z1050" s="71"/>
      <c r="AA1050" s="71"/>
      <c r="AB1050" s="71"/>
      <c r="AC1050" s="71"/>
      <c r="AD1050" s="71"/>
      <c r="AE1050" s="71"/>
      <c r="AF1050" s="71"/>
      <c r="AG1050" s="72"/>
    </row>
    <row r="1051" spans="1:33" x14ac:dyDescent="0.2">
      <c r="A1051" s="166" t="s">
        <v>842</v>
      </c>
      <c r="B1051" s="161" t="s">
        <v>231</v>
      </c>
      <c r="C1051" s="155" t="s">
        <v>142</v>
      </c>
      <c r="D1051" s="75"/>
      <c r="E1051" s="75"/>
      <c r="F1051" s="75" t="s">
        <v>149</v>
      </c>
      <c r="G1051" s="71"/>
      <c r="H1051" s="71"/>
      <c r="I1051" s="71"/>
      <c r="J1051" s="71"/>
      <c r="K1051" s="71"/>
      <c r="L1051" s="71"/>
      <c r="M1051" s="71"/>
      <c r="N1051" s="71"/>
      <c r="O1051" s="71"/>
      <c r="P1051" s="71"/>
      <c r="Q1051" s="71"/>
      <c r="R1051" s="71"/>
      <c r="S1051" s="71"/>
      <c r="T1051" s="71"/>
      <c r="U1051" s="71"/>
      <c r="V1051" s="71"/>
      <c r="W1051" s="71"/>
      <c r="X1051" s="71"/>
      <c r="Y1051" s="71"/>
      <c r="Z1051" s="71"/>
      <c r="AA1051" s="71"/>
      <c r="AB1051" s="71"/>
      <c r="AC1051" s="71"/>
      <c r="AD1051" s="71"/>
      <c r="AE1051" s="71"/>
      <c r="AF1051" s="71"/>
      <c r="AG1051" s="72"/>
    </row>
    <row r="1052" spans="1:33" x14ac:dyDescent="0.2">
      <c r="A1052" s="159" t="s">
        <v>1133</v>
      </c>
      <c r="B1052" s="160">
        <v>4</v>
      </c>
      <c r="C1052" s="155"/>
      <c r="D1052" s="75"/>
      <c r="E1052" s="75"/>
      <c r="F1052" s="75" t="s">
        <v>137</v>
      </c>
      <c r="G1052" s="71"/>
      <c r="H1052" s="71"/>
      <c r="I1052" s="71"/>
      <c r="J1052" s="71"/>
      <c r="K1052" s="71"/>
      <c r="L1052" s="71"/>
      <c r="M1052" s="71"/>
      <c r="N1052" s="71"/>
      <c r="O1052" s="71"/>
      <c r="P1052" s="71"/>
      <c r="Q1052" s="71"/>
      <c r="R1052" s="71"/>
      <c r="S1052" s="71"/>
      <c r="T1052" s="71"/>
      <c r="U1052" s="71"/>
      <c r="V1052" s="71"/>
      <c r="W1052" s="71"/>
      <c r="X1052" s="71"/>
      <c r="Y1052" s="71"/>
      <c r="Z1052" s="71"/>
      <c r="AA1052" s="71"/>
      <c r="AB1052" s="71"/>
      <c r="AC1052" s="71"/>
      <c r="AD1052" s="71"/>
      <c r="AE1052" s="71"/>
      <c r="AF1052" s="71"/>
      <c r="AG1052" s="72"/>
    </row>
    <row r="1053" spans="1:33" x14ac:dyDescent="0.2">
      <c r="A1053" s="159" t="s">
        <v>1134</v>
      </c>
      <c r="B1053" s="160">
        <v>10</v>
      </c>
      <c r="C1053" s="155"/>
      <c r="D1053" s="75"/>
      <c r="E1053" s="75"/>
      <c r="F1053" s="75" t="s">
        <v>137</v>
      </c>
      <c r="G1053" s="71"/>
      <c r="H1053" s="71"/>
      <c r="I1053" s="71"/>
      <c r="J1053" s="71"/>
      <c r="K1053" s="71"/>
      <c r="L1053" s="71"/>
      <c r="M1053" s="71"/>
      <c r="N1053" s="71"/>
      <c r="O1053" s="71"/>
      <c r="P1053" s="71"/>
      <c r="Q1053" s="71"/>
      <c r="R1053" s="71"/>
      <c r="S1053" s="71"/>
      <c r="T1053" s="71"/>
      <c r="U1053" s="71"/>
      <c r="V1053" s="71"/>
      <c r="W1053" s="71"/>
      <c r="X1053" s="71"/>
      <c r="Y1053" s="71"/>
      <c r="Z1053" s="71"/>
      <c r="AA1053" s="71"/>
      <c r="AB1053" s="71"/>
      <c r="AC1053" s="71"/>
      <c r="AD1053" s="71"/>
      <c r="AE1053" s="71"/>
      <c r="AF1053" s="71"/>
      <c r="AG1053" s="72"/>
    </row>
    <row r="1054" spans="1:33" x14ac:dyDescent="0.2">
      <c r="A1054" s="159" t="s">
        <v>1135</v>
      </c>
      <c r="B1054" s="160">
        <v>7</v>
      </c>
      <c r="C1054" s="155"/>
      <c r="D1054" s="75"/>
      <c r="E1054" s="75"/>
      <c r="F1054" s="75" t="s">
        <v>137</v>
      </c>
      <c r="G1054" s="71"/>
      <c r="H1054" s="71"/>
      <c r="I1054" s="71"/>
      <c r="J1054" s="71"/>
      <c r="K1054" s="71"/>
      <c r="L1054" s="71"/>
      <c r="M1054" s="71"/>
      <c r="N1054" s="71"/>
      <c r="O1054" s="71"/>
      <c r="P1054" s="71"/>
      <c r="Q1054" s="71"/>
      <c r="R1054" s="71"/>
      <c r="S1054" s="71"/>
      <c r="T1054" s="71"/>
      <c r="U1054" s="71"/>
      <c r="V1054" s="71"/>
      <c r="W1054" s="71"/>
      <c r="X1054" s="71"/>
      <c r="Y1054" s="71"/>
      <c r="Z1054" s="71"/>
      <c r="AA1054" s="71"/>
      <c r="AB1054" s="71"/>
      <c r="AC1054" s="71"/>
      <c r="AD1054" s="71"/>
      <c r="AE1054" s="71"/>
      <c r="AF1054" s="71"/>
      <c r="AG1054" s="72"/>
    </row>
    <row r="1055" spans="1:33" x14ac:dyDescent="0.2">
      <c r="A1055" s="159" t="s">
        <v>1136</v>
      </c>
      <c r="B1055" s="160">
        <v>6</v>
      </c>
      <c r="C1055" s="155"/>
      <c r="D1055" s="75"/>
      <c r="E1055" s="75"/>
      <c r="F1055" s="75" t="s">
        <v>137</v>
      </c>
      <c r="G1055" s="71"/>
      <c r="H1055" s="71"/>
      <c r="I1055" s="71"/>
      <c r="J1055" s="71"/>
      <c r="K1055" s="71"/>
      <c r="L1055" s="71"/>
      <c r="M1055" s="71"/>
      <c r="N1055" s="71"/>
      <c r="O1055" s="71"/>
      <c r="P1055" s="71"/>
      <c r="Q1055" s="71"/>
      <c r="R1055" s="71"/>
      <c r="S1055" s="71"/>
      <c r="T1055" s="71"/>
      <c r="U1055" s="71"/>
      <c r="V1055" s="71"/>
      <c r="W1055" s="71"/>
      <c r="X1055" s="71"/>
      <c r="Y1055" s="71"/>
      <c r="Z1055" s="71"/>
      <c r="AA1055" s="71"/>
      <c r="AB1055" s="71"/>
      <c r="AC1055" s="71"/>
      <c r="AD1055" s="71"/>
      <c r="AE1055" s="71"/>
      <c r="AF1055" s="71"/>
      <c r="AG1055" s="72"/>
    </row>
    <row r="1056" spans="1:33" x14ac:dyDescent="0.2">
      <c r="A1056" s="159" t="s">
        <v>1137</v>
      </c>
      <c r="B1056" s="160">
        <v>1</v>
      </c>
      <c r="C1056" s="155"/>
      <c r="D1056" s="75"/>
      <c r="E1056" s="75"/>
      <c r="F1056" s="75" t="s">
        <v>137</v>
      </c>
      <c r="G1056" s="71"/>
      <c r="H1056" s="71"/>
      <c r="I1056" s="71"/>
      <c r="J1056" s="71"/>
      <c r="K1056" s="71"/>
      <c r="L1056" s="71"/>
      <c r="M1056" s="71"/>
      <c r="N1056" s="71"/>
      <c r="O1056" s="71"/>
      <c r="P1056" s="71"/>
      <c r="Q1056" s="71"/>
      <c r="R1056" s="71"/>
      <c r="S1056" s="71"/>
      <c r="T1056" s="71"/>
      <c r="U1056" s="71"/>
      <c r="V1056" s="71"/>
      <c r="W1056" s="71"/>
      <c r="X1056" s="71"/>
      <c r="Y1056" s="71"/>
      <c r="Z1056" s="71"/>
      <c r="AA1056" s="71"/>
      <c r="AB1056" s="71"/>
      <c r="AC1056" s="71"/>
      <c r="AD1056" s="71"/>
      <c r="AE1056" s="71"/>
      <c r="AF1056" s="71"/>
      <c r="AG1056" s="72"/>
    </row>
    <row r="1057" spans="1:33" x14ac:dyDescent="0.2">
      <c r="A1057" s="159" t="s">
        <v>1138</v>
      </c>
      <c r="B1057" s="160">
        <v>8</v>
      </c>
      <c r="C1057" s="155" t="s">
        <v>142</v>
      </c>
      <c r="D1057" s="75"/>
      <c r="E1057" s="75"/>
      <c r="F1057" s="75" t="s">
        <v>149</v>
      </c>
      <c r="G1057" s="71"/>
      <c r="H1057" s="71"/>
      <c r="I1057" s="71"/>
      <c r="J1057" s="71"/>
      <c r="K1057" s="71"/>
      <c r="L1057" s="71"/>
      <c r="M1057" s="71"/>
      <c r="N1057" s="71"/>
      <c r="O1057" s="71"/>
      <c r="P1057" s="71"/>
      <c r="Q1057" s="71"/>
      <c r="R1057" s="71"/>
      <c r="S1057" s="71"/>
      <c r="T1057" s="71"/>
      <c r="U1057" s="71"/>
      <c r="V1057" s="71"/>
      <c r="W1057" s="71"/>
      <c r="X1057" s="71"/>
      <c r="Y1057" s="71"/>
      <c r="Z1057" s="71"/>
      <c r="AA1057" s="71"/>
      <c r="AB1057" s="71"/>
      <c r="AC1057" s="71"/>
      <c r="AD1057" s="71"/>
      <c r="AE1057" s="71"/>
      <c r="AF1057" s="71"/>
      <c r="AG1057" s="72"/>
    </row>
    <row r="1058" spans="1:33" x14ac:dyDescent="0.2">
      <c r="A1058" s="159" t="s">
        <v>1139</v>
      </c>
      <c r="B1058" s="160">
        <v>5</v>
      </c>
      <c r="C1058" s="155"/>
      <c r="D1058" s="75" t="s">
        <v>142</v>
      </c>
      <c r="E1058" s="75"/>
      <c r="F1058" s="75" t="s">
        <v>155</v>
      </c>
      <c r="G1058" s="71"/>
      <c r="H1058" s="71"/>
      <c r="I1058" s="71"/>
      <c r="J1058" s="71"/>
      <c r="K1058" s="71"/>
      <c r="L1058" s="71"/>
      <c r="M1058" s="71"/>
      <c r="N1058" s="71"/>
      <c r="O1058" s="71"/>
      <c r="P1058" s="71"/>
      <c r="Q1058" s="71"/>
      <c r="R1058" s="71"/>
      <c r="S1058" s="71"/>
      <c r="T1058" s="71"/>
      <c r="U1058" s="71"/>
      <c r="V1058" s="71"/>
      <c r="W1058" s="71"/>
      <c r="X1058" s="71"/>
      <c r="Y1058" s="71"/>
      <c r="Z1058" s="71"/>
      <c r="AA1058" s="71"/>
      <c r="AB1058" s="71"/>
      <c r="AC1058" s="71"/>
      <c r="AD1058" s="71"/>
      <c r="AE1058" s="71"/>
      <c r="AF1058" s="71"/>
      <c r="AG1058" s="72"/>
    </row>
    <row r="1059" spans="1:33" x14ac:dyDescent="0.2">
      <c r="A1059" s="159" t="s">
        <v>1140</v>
      </c>
      <c r="B1059" s="160">
        <v>1</v>
      </c>
      <c r="C1059" s="155"/>
      <c r="D1059" s="75"/>
      <c r="E1059" s="75"/>
      <c r="F1059" s="75" t="s">
        <v>137</v>
      </c>
      <c r="G1059" s="71"/>
      <c r="H1059" s="71"/>
      <c r="I1059" s="71"/>
      <c r="J1059" s="71"/>
      <c r="K1059" s="71"/>
      <c r="L1059" s="71"/>
      <c r="M1059" s="71"/>
      <c r="N1059" s="71"/>
      <c r="O1059" s="71"/>
      <c r="P1059" s="71"/>
      <c r="Q1059" s="71"/>
      <c r="R1059" s="71"/>
      <c r="S1059" s="71"/>
      <c r="T1059" s="71"/>
      <c r="U1059" s="71"/>
      <c r="V1059" s="71"/>
      <c r="W1059" s="71"/>
      <c r="X1059" s="71"/>
      <c r="Y1059" s="71"/>
      <c r="Z1059" s="71"/>
      <c r="AA1059" s="71"/>
      <c r="AB1059" s="71"/>
      <c r="AC1059" s="71"/>
      <c r="AD1059" s="71"/>
      <c r="AE1059" s="71"/>
      <c r="AF1059" s="71"/>
      <c r="AG1059" s="72"/>
    </row>
    <row r="1060" spans="1:33" x14ac:dyDescent="0.2">
      <c r="A1060" s="159" t="s">
        <v>1141</v>
      </c>
      <c r="B1060" s="160">
        <v>6</v>
      </c>
      <c r="C1060" s="155"/>
      <c r="D1060" s="75"/>
      <c r="E1060" s="75"/>
      <c r="F1060" s="75" t="s">
        <v>137</v>
      </c>
      <c r="G1060" s="71"/>
      <c r="H1060" s="71"/>
      <c r="I1060" s="71"/>
      <c r="J1060" s="71"/>
      <c r="K1060" s="71"/>
      <c r="L1060" s="71"/>
      <c r="M1060" s="71"/>
      <c r="N1060" s="71"/>
      <c r="O1060" s="71"/>
      <c r="P1060" s="71"/>
      <c r="Q1060" s="71"/>
      <c r="R1060" s="71"/>
      <c r="S1060" s="71"/>
      <c r="T1060" s="71"/>
      <c r="U1060" s="71"/>
      <c r="V1060" s="71"/>
      <c r="W1060" s="71"/>
      <c r="X1060" s="71"/>
      <c r="Y1060" s="71"/>
      <c r="Z1060" s="71"/>
      <c r="AA1060" s="71"/>
      <c r="AB1060" s="71"/>
      <c r="AC1060" s="71"/>
      <c r="AD1060" s="71"/>
      <c r="AE1060" s="71"/>
      <c r="AF1060" s="71"/>
      <c r="AG1060" s="72"/>
    </row>
    <row r="1061" spans="1:33" x14ac:dyDescent="0.2">
      <c r="A1061" s="168" t="s">
        <v>0</v>
      </c>
      <c r="B1061" s="161" t="s">
        <v>231</v>
      </c>
      <c r="C1061" s="156"/>
      <c r="D1061" s="70"/>
      <c r="E1061" s="70"/>
      <c r="F1061" s="75" t="s">
        <v>137</v>
      </c>
    </row>
    <row r="1062" spans="1:33" s="71" customFormat="1" x14ac:dyDescent="0.2">
      <c r="A1062" s="159"/>
      <c r="B1062" s="160"/>
      <c r="C1062" s="155"/>
      <c r="D1062" s="75"/>
      <c r="E1062" s="75"/>
      <c r="F1062" s="75"/>
      <c r="AG1062" s="72"/>
    </row>
    <row r="1063" spans="1:33" x14ac:dyDescent="0.2">
      <c r="A1063" s="174" t="s">
        <v>43</v>
      </c>
      <c r="B1063" s="167"/>
      <c r="C1063" s="156"/>
      <c r="D1063" s="70"/>
      <c r="E1063" s="70"/>
      <c r="F1063" s="70"/>
      <c r="G1063" s="71"/>
      <c r="H1063" s="71"/>
      <c r="I1063" s="71"/>
      <c r="J1063" s="71"/>
      <c r="K1063" s="71"/>
      <c r="L1063" s="71"/>
      <c r="M1063" s="71"/>
      <c r="N1063" s="71"/>
      <c r="O1063" s="71"/>
      <c r="P1063" s="71"/>
      <c r="Q1063" s="71"/>
      <c r="R1063" s="71"/>
      <c r="S1063" s="71"/>
      <c r="T1063" s="71"/>
      <c r="U1063" s="71"/>
      <c r="V1063" s="71"/>
      <c r="W1063" s="71"/>
      <c r="X1063" s="71"/>
      <c r="Y1063" s="71"/>
      <c r="Z1063" s="71"/>
      <c r="AA1063" s="71"/>
      <c r="AB1063" s="71"/>
      <c r="AC1063" s="71"/>
      <c r="AD1063" s="71"/>
      <c r="AE1063" s="71"/>
      <c r="AF1063" s="71"/>
      <c r="AG1063" s="72"/>
    </row>
    <row r="1064" spans="1:33" x14ac:dyDescent="0.2">
      <c r="A1064" s="174" t="s">
        <v>107</v>
      </c>
      <c r="B1064" s="167"/>
      <c r="C1064" s="156"/>
      <c r="D1064" s="70"/>
      <c r="E1064" s="70"/>
      <c r="F1064" s="70"/>
      <c r="G1064" s="71"/>
      <c r="H1064" s="71"/>
      <c r="I1064" s="71"/>
      <c r="J1064" s="71"/>
      <c r="K1064" s="71"/>
      <c r="L1064" s="71"/>
      <c r="M1064" s="71"/>
      <c r="N1064" s="71"/>
      <c r="O1064" s="71"/>
      <c r="P1064" s="71"/>
      <c r="Q1064" s="71"/>
      <c r="R1064" s="71"/>
      <c r="S1064" s="71"/>
      <c r="T1064" s="71"/>
      <c r="U1064" s="71"/>
      <c r="V1064" s="71"/>
      <c r="W1064" s="71"/>
      <c r="X1064" s="71"/>
      <c r="Y1064" s="71"/>
      <c r="Z1064" s="71"/>
      <c r="AA1064" s="71"/>
      <c r="AB1064" s="71"/>
      <c r="AC1064" s="71"/>
      <c r="AD1064" s="71"/>
      <c r="AE1064" s="71"/>
      <c r="AF1064" s="71"/>
      <c r="AG1064" s="72"/>
    </row>
    <row r="1065" spans="1:33" x14ac:dyDescent="0.2">
      <c r="A1065" s="174" t="s">
        <v>1142</v>
      </c>
      <c r="B1065" s="167">
        <v>7</v>
      </c>
      <c r="C1065" s="156"/>
      <c r="D1065" s="70"/>
      <c r="E1065" s="70"/>
      <c r="F1065" s="70"/>
      <c r="G1065" s="71"/>
      <c r="H1065" s="71"/>
      <c r="I1065" s="71"/>
      <c r="J1065" s="71"/>
      <c r="K1065" s="71"/>
      <c r="L1065" s="71"/>
      <c r="M1065" s="71"/>
      <c r="N1065" s="71"/>
      <c r="O1065" s="71"/>
      <c r="P1065" s="71"/>
      <c r="Q1065" s="71"/>
      <c r="R1065" s="71"/>
      <c r="S1065" s="71"/>
      <c r="T1065" s="71"/>
      <c r="U1065" s="71"/>
      <c r="V1065" s="71"/>
      <c r="W1065" s="71"/>
      <c r="X1065" s="71"/>
      <c r="Y1065" s="71"/>
      <c r="Z1065" s="71"/>
      <c r="AA1065" s="71"/>
      <c r="AB1065" s="71"/>
      <c r="AC1065" s="71"/>
      <c r="AD1065" s="71"/>
      <c r="AE1065" s="71"/>
      <c r="AF1065" s="71"/>
      <c r="AG1065" s="72"/>
    </row>
  </sheetData>
  <protectedRanges>
    <protectedRange algorithmName="SHA-512" hashValue="RrVEpQzuPDxJjlyr0zYrjle90Irn2eYuvcQg1mEgm3i3xhw/kA4GD6XPxv2ueFHQitPBQNxSjg2C8/pbaHYMlg==" saltValue="fH8pELUfDUcogdIWu4P5/A==" spinCount="100000" sqref="B55:B56 A59:B142 A145:B373 A143:A144 A375:B546 A374 A548:B582 A547 A584:B635 A583 A637:B757 A636 A759:B835 A758 A838:B1047 A836:A837 A1052:B1062" name="יישובים_2"/>
    <protectedRange algorithmName="SHA-512" hashValue="RrVEpQzuPDxJjlyr0zYrjle90Irn2eYuvcQg1mEgm3i3xhw/kA4GD6XPxv2ueFHQitPBQNxSjg2C8/pbaHYMlg==" saltValue="fH8pELUfDUcogdIWu4P5/A==" spinCount="100000" sqref="A58:B58" name="יישובים_1_1"/>
    <protectedRange algorithmName="SHA-512" hashValue="RrVEpQzuPDxJjlyr0zYrjle90Irn2eYuvcQg1mEgm3i3xhw/kA4GD6XPxv2ueFHQitPBQNxSjg2C8/pbaHYMlg==" saltValue="fH8pELUfDUcogdIWu4P5/A==" spinCount="100000" sqref="B374 B547 B583 B636 B758 B1048:B1051 B836:B837 B143:B144" name="יישובים"/>
  </protectedRanges>
  <autoFilter ref="C53:F1061"/>
  <dataValidations count="1">
    <dataValidation type="list" allowBlank="1" showInputMessage="1" showErrorMessage="1" sqref="F54:F1062">
      <formula1>"סמוך, צמוד, חדש, מאוים, אחר"</formula1>
    </dataValidation>
  </dataValidations>
  <hyperlinks>
    <hyperlink ref="E50" r:id="rId1" display="http://www.cbs.gov.il/hodaot2017n/24_17_341t2.xls"/>
  </hyperlinks>
  <pageMargins left="0.70866141732283472" right="0.70866141732283472" top="0.74803149606299213" bottom="0.74803149606299213" header="0.31496062992125984" footer="0.31496062992125984"/>
  <pageSetup paperSize="9" scale="90" orientation="landscape"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rightToLeft="1" workbookViewId="0">
      <selection activeCell="E24" sqref="E24"/>
    </sheetView>
  </sheetViews>
  <sheetFormatPr defaultRowHeight="14.25" x14ac:dyDescent="0.2"/>
  <cols>
    <col min="1" max="1" width="13" customWidth="1"/>
    <col min="2" max="2" width="14.625" customWidth="1"/>
    <col min="3" max="7" width="6" style="97" customWidth="1"/>
    <col min="8" max="8" width="8.125" style="97" customWidth="1"/>
    <col min="9" max="9" width="8.25" customWidth="1"/>
  </cols>
  <sheetData>
    <row r="1" spans="1:8" x14ac:dyDescent="0.2">
      <c r="A1" s="93" t="s">
        <v>1156</v>
      </c>
      <c r="B1" s="73" t="s">
        <v>1208</v>
      </c>
    </row>
    <row r="3" spans="1:8" x14ac:dyDescent="0.2">
      <c r="A3" s="93" t="s">
        <v>1219</v>
      </c>
      <c r="B3" s="93" t="s">
        <v>1218</v>
      </c>
    </row>
    <row r="4" spans="1:8" x14ac:dyDescent="0.2">
      <c r="A4" s="93" t="s">
        <v>1216</v>
      </c>
      <c r="B4" s="71">
        <v>2</v>
      </c>
      <c r="C4" s="97">
        <v>3</v>
      </c>
      <c r="D4" s="97">
        <v>4</v>
      </c>
      <c r="E4" s="97">
        <v>5</v>
      </c>
      <c r="F4" s="97">
        <v>6</v>
      </c>
      <c r="G4" s="97">
        <v>7</v>
      </c>
      <c r="H4" s="97" t="s">
        <v>1217</v>
      </c>
    </row>
    <row r="5" spans="1:8" x14ac:dyDescent="0.2">
      <c r="A5" s="73" t="s">
        <v>45</v>
      </c>
      <c r="B5" s="98">
        <v>66.30714285714285</v>
      </c>
      <c r="C5" s="99">
        <v>76.07083333333334</v>
      </c>
      <c r="D5" s="99">
        <v>71.77000000000001</v>
      </c>
      <c r="E5" s="99">
        <v>72.137500000000003</v>
      </c>
      <c r="F5" s="99">
        <v>63.411363636363646</v>
      </c>
      <c r="G5" s="99">
        <v>56.089999999999989</v>
      </c>
      <c r="H5" s="99">
        <v>63.342523364485977</v>
      </c>
    </row>
    <row r="6" spans="1:8" x14ac:dyDescent="0.2">
      <c r="A6" s="96">
        <v>1</v>
      </c>
      <c r="B6" s="98"/>
      <c r="C6" s="99"/>
      <c r="D6" s="99">
        <v>79.05</v>
      </c>
      <c r="E6" s="99"/>
      <c r="F6" s="99"/>
      <c r="G6" s="99"/>
      <c r="H6" s="99">
        <v>79.05</v>
      </c>
    </row>
    <row r="7" spans="1:8" x14ac:dyDescent="0.2">
      <c r="A7" s="96">
        <v>2</v>
      </c>
      <c r="B7" s="98"/>
      <c r="C7" s="99">
        <v>80.055555555555557</v>
      </c>
      <c r="D7" s="99"/>
      <c r="E7" s="99">
        <v>75.5</v>
      </c>
      <c r="F7" s="99">
        <v>64.14444444444446</v>
      </c>
      <c r="G7" s="99">
        <v>55.888235294117635</v>
      </c>
      <c r="H7" s="99">
        <v>62.727160493827157</v>
      </c>
    </row>
    <row r="8" spans="1:8" x14ac:dyDescent="0.2">
      <c r="A8" s="96">
        <v>3</v>
      </c>
      <c r="B8" s="98">
        <v>66.30714285714285</v>
      </c>
      <c r="C8" s="99">
        <v>72.875</v>
      </c>
      <c r="D8" s="99">
        <v>69.95</v>
      </c>
      <c r="E8" s="99">
        <v>66.25</v>
      </c>
      <c r="F8" s="99">
        <v>58.521428571428565</v>
      </c>
      <c r="G8" s="99">
        <v>62.95</v>
      </c>
      <c r="H8" s="99">
        <v>64.934090909090912</v>
      </c>
    </row>
    <row r="9" spans="1:8" x14ac:dyDescent="0.2">
      <c r="A9" s="96">
        <v>4</v>
      </c>
      <c r="B9" s="98"/>
      <c r="C9" s="99">
        <v>46.6</v>
      </c>
      <c r="D9" s="99"/>
      <c r="E9" s="99">
        <v>71.3</v>
      </c>
      <c r="F9" s="99">
        <v>71.25</v>
      </c>
      <c r="G9" s="99"/>
      <c r="H9" s="99">
        <v>63.050000000000004</v>
      </c>
    </row>
    <row r="10" spans="1:8" x14ac:dyDescent="0.2">
      <c r="A10" s="73" t="s">
        <v>58</v>
      </c>
      <c r="B10" s="98">
        <v>71.36999999999999</v>
      </c>
      <c r="C10" s="99">
        <v>70.649999999999991</v>
      </c>
      <c r="D10" s="99">
        <v>66.820000000000007</v>
      </c>
      <c r="E10" s="99">
        <v>63.737499999999997</v>
      </c>
      <c r="F10" s="99">
        <v>71.441666666666663</v>
      </c>
      <c r="G10" s="99">
        <v>61.4</v>
      </c>
      <c r="H10" s="99">
        <v>67.723809523809535</v>
      </c>
    </row>
    <row r="11" spans="1:8" x14ac:dyDescent="0.2">
      <c r="A11" s="96">
        <v>3</v>
      </c>
      <c r="B11" s="98">
        <v>80.849999999999994</v>
      </c>
      <c r="C11" s="99"/>
      <c r="D11" s="99">
        <v>74.52000000000001</v>
      </c>
      <c r="E11" s="99">
        <v>68.325000000000003</v>
      </c>
      <c r="F11" s="99">
        <v>71.441666666666663</v>
      </c>
      <c r="G11" s="99">
        <v>61.4</v>
      </c>
      <c r="H11" s="99">
        <v>71.346875000000011</v>
      </c>
    </row>
    <row r="12" spans="1:8" x14ac:dyDescent="0.2">
      <c r="A12" s="96">
        <v>4</v>
      </c>
      <c r="B12" s="98">
        <v>71.3</v>
      </c>
      <c r="C12" s="99">
        <v>74.237499999999997</v>
      </c>
      <c r="D12" s="99"/>
      <c r="E12" s="99">
        <v>59</v>
      </c>
      <c r="F12" s="99"/>
      <c r="G12" s="99"/>
      <c r="H12" s="99">
        <v>69.693750000000009</v>
      </c>
    </row>
    <row r="13" spans="1:8" x14ac:dyDescent="0.2">
      <c r="A13" s="96">
        <v>5</v>
      </c>
      <c r="B13" s="98">
        <v>66.699999999999989</v>
      </c>
      <c r="C13" s="99">
        <v>63.475000000000001</v>
      </c>
      <c r="D13" s="99">
        <v>62.970000000000006</v>
      </c>
      <c r="E13" s="99">
        <v>63.8125</v>
      </c>
      <c r="F13" s="99"/>
      <c r="G13" s="99"/>
      <c r="H13" s="99">
        <v>63.627777777777773</v>
      </c>
    </row>
    <row r="14" spans="1:8" x14ac:dyDescent="0.2">
      <c r="A14" s="73" t="s">
        <v>40</v>
      </c>
      <c r="B14" s="98"/>
      <c r="C14" s="99">
        <v>66.650000000000006</v>
      </c>
      <c r="D14" s="99">
        <v>66.821428571428569</v>
      </c>
      <c r="E14" s="99">
        <v>66.28</v>
      </c>
      <c r="F14" s="99">
        <v>59.032692307692301</v>
      </c>
      <c r="G14" s="99">
        <v>57.066666666666663</v>
      </c>
      <c r="H14" s="99">
        <v>60.956666666666663</v>
      </c>
    </row>
    <row r="15" spans="1:8" x14ac:dyDescent="0.2">
      <c r="A15" s="96">
        <v>2</v>
      </c>
      <c r="B15" s="98"/>
      <c r="C15" s="99">
        <v>66.650000000000006</v>
      </c>
      <c r="D15" s="99">
        <v>67.791666666666671</v>
      </c>
      <c r="E15" s="99">
        <v>64.412500000000009</v>
      </c>
      <c r="F15" s="99">
        <v>58.173913043478258</v>
      </c>
      <c r="G15" s="99">
        <v>56.166666666666664</v>
      </c>
      <c r="H15" s="99">
        <v>60.474324324324314</v>
      </c>
    </row>
    <row r="16" spans="1:8" x14ac:dyDescent="0.2">
      <c r="A16" s="96">
        <v>3</v>
      </c>
      <c r="B16" s="98"/>
      <c r="C16" s="99"/>
      <c r="D16" s="99">
        <v>61</v>
      </c>
      <c r="E16" s="99">
        <v>73.75</v>
      </c>
      <c r="F16" s="99">
        <v>65.61666666666666</v>
      </c>
      <c r="G16" s="99">
        <v>57.966666666666669</v>
      </c>
      <c r="H16" s="99">
        <v>63.1875</v>
      </c>
    </row>
    <row r="17" spans="1:8" x14ac:dyDescent="0.2">
      <c r="A17" s="73" t="s">
        <v>1217</v>
      </c>
      <c r="B17" s="98">
        <v>68.416666666666671</v>
      </c>
      <c r="C17" s="99">
        <v>73.863157894736844</v>
      </c>
      <c r="D17" s="99">
        <v>67.737037037037041</v>
      </c>
      <c r="E17" s="99">
        <v>66.461764705882345</v>
      </c>
      <c r="F17" s="99">
        <v>62.547368421052646</v>
      </c>
      <c r="G17" s="99">
        <v>56.473255813953486</v>
      </c>
      <c r="H17" s="99">
        <v>63.737628865979374</v>
      </c>
    </row>
    <row r="18" spans="1:8" ht="13.9" x14ac:dyDescent="0.25">
      <c r="C18"/>
      <c r="D18"/>
      <c r="E18"/>
      <c r="F18"/>
      <c r="G18"/>
      <c r="H18"/>
    </row>
    <row r="19" spans="1:8" ht="13.9" x14ac:dyDescent="0.25">
      <c r="C19"/>
      <c r="D19"/>
      <c r="E19"/>
      <c r="F19"/>
      <c r="G19"/>
    </row>
    <row r="20" spans="1:8" ht="13.9" x14ac:dyDescent="0.25">
      <c r="C20"/>
      <c r="D20"/>
      <c r="E20"/>
      <c r="F20"/>
      <c r="G20"/>
    </row>
    <row r="21" spans="1:8" ht="13.9" x14ac:dyDescent="0.25">
      <c r="C21"/>
      <c r="D21"/>
      <c r="E21"/>
      <c r="F21"/>
      <c r="G21"/>
    </row>
    <row r="22" spans="1:8" ht="13.9" x14ac:dyDescent="0.25">
      <c r="C22"/>
      <c r="D22"/>
      <c r="E22"/>
      <c r="F22"/>
      <c r="G22"/>
    </row>
    <row r="23" spans="1:8" ht="13.9" x14ac:dyDescent="0.25">
      <c r="C23"/>
      <c r="D23"/>
      <c r="E23"/>
      <c r="F23"/>
      <c r="G23"/>
    </row>
    <row r="24" spans="1:8" ht="13.9" x14ac:dyDescent="0.25">
      <c r="C24"/>
      <c r="D24"/>
      <c r="E24"/>
      <c r="F24"/>
      <c r="G24"/>
    </row>
    <row r="25" spans="1:8" ht="13.9" x14ac:dyDescent="0.25">
      <c r="C25"/>
      <c r="D25"/>
      <c r="E25"/>
      <c r="F25"/>
      <c r="G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S288"/>
  <sheetViews>
    <sheetView rightToLeft="1" topLeftCell="A13" zoomScale="55" zoomScaleNormal="55" workbookViewId="0">
      <selection activeCell="AJ20" sqref="AJ20"/>
    </sheetView>
  </sheetViews>
  <sheetFormatPr defaultColWidth="8.75" defaultRowHeight="14.25" x14ac:dyDescent="0.2"/>
  <cols>
    <col min="1" max="1" width="4.875" style="100" customWidth="1"/>
    <col min="2" max="2" width="12.25" style="101" bestFit="1" customWidth="1"/>
    <col min="3" max="3" width="14.625" style="101" customWidth="1"/>
    <col min="4" max="4" width="14.125" style="100" customWidth="1"/>
    <col min="5" max="5" width="25.375" style="102" customWidth="1"/>
    <col min="6" max="6" width="24.375" style="102" customWidth="1"/>
    <col min="7" max="7" width="19.625" style="100" customWidth="1"/>
    <col min="8" max="8" width="22.625" style="132" customWidth="1"/>
    <col min="9" max="9" width="11.375" style="100" customWidth="1"/>
    <col min="10" max="10" width="8.875" style="132" customWidth="1"/>
    <col min="11" max="11" width="11.25" style="132" customWidth="1"/>
    <col min="12" max="12" width="9" style="132" customWidth="1"/>
    <col min="13" max="13" width="10.375" style="132" customWidth="1"/>
    <col min="14" max="14" width="8.875" style="132" customWidth="1"/>
    <col min="15" max="15" width="11.125" style="132" customWidth="1"/>
    <col min="16" max="16" width="9" style="134" customWidth="1"/>
    <col min="17" max="17" width="9" style="100" customWidth="1"/>
    <col min="18" max="18" width="11.75" style="132" customWidth="1"/>
    <col min="19" max="19" width="12.875" style="100" customWidth="1"/>
    <col min="20" max="20" width="9.75" style="175" customWidth="1"/>
    <col min="21" max="21" width="8.75" style="132"/>
    <col min="22" max="22" width="8.75" style="132" customWidth="1"/>
    <col min="23" max="23" width="8.75" style="100" customWidth="1"/>
    <col min="24" max="24" width="8.75" style="132" customWidth="1"/>
    <col min="25" max="25" width="8.75" style="100" customWidth="1"/>
    <col min="26" max="26" width="11.625" style="132" customWidth="1"/>
    <col min="27" max="27" width="8.75" style="100"/>
    <col min="28" max="28" width="8.5" style="132" customWidth="1"/>
    <col min="29" max="29" width="9.125" style="100" customWidth="1"/>
    <col min="30" max="30" width="9.5" style="132" customWidth="1"/>
    <col min="31" max="31" width="10" style="100" customWidth="1"/>
    <col min="32" max="32" width="9.125" style="132" customWidth="1"/>
    <col min="33" max="33" width="11.375" style="132" customWidth="1"/>
    <col min="34" max="34" width="13.5" style="132" customWidth="1"/>
    <col min="35" max="35" width="10.75" style="100" customWidth="1"/>
    <col min="36" max="36" width="11.75" style="100" customWidth="1"/>
    <col min="37" max="37" width="9.25" style="100" customWidth="1"/>
    <col min="38" max="39" width="8.75" style="100"/>
    <col min="40" max="40" width="8.625" style="100" customWidth="1"/>
    <col min="41" max="41" width="30.5" style="100" customWidth="1"/>
    <col min="42" max="42" width="12.75" style="100" customWidth="1"/>
    <col min="43" max="43" width="11.625" style="100" customWidth="1"/>
    <col min="44" max="44" width="12.875" style="100" customWidth="1"/>
    <col min="45" max="16384" width="8.75" style="100"/>
  </cols>
  <sheetData>
    <row r="1" spans="1:45" ht="15" thickBot="1" x14ac:dyDescent="0.25">
      <c r="E1" s="100"/>
      <c r="F1" s="100"/>
      <c r="X1" s="135"/>
    </row>
    <row r="2" spans="1:45" s="132" customFormat="1" ht="51.75" thickBot="1" x14ac:dyDescent="0.25">
      <c r="B2" s="133"/>
      <c r="C2" s="118" t="s">
        <v>1307</v>
      </c>
      <c r="D2" s="119">
        <v>10</v>
      </c>
      <c r="E2" s="120" t="s">
        <v>1234</v>
      </c>
      <c r="F2" s="119">
        <v>10</v>
      </c>
      <c r="G2" s="118" t="s">
        <v>1143</v>
      </c>
      <c r="H2" s="121">
        <v>15</v>
      </c>
      <c r="I2" s="118" t="s">
        <v>1144</v>
      </c>
      <c r="J2" s="119">
        <v>10</v>
      </c>
      <c r="K2" s="118" t="s">
        <v>1240</v>
      </c>
      <c r="L2" s="285">
        <v>15</v>
      </c>
      <c r="M2" s="118" t="s">
        <v>1313</v>
      </c>
      <c r="N2" s="119">
        <v>25</v>
      </c>
      <c r="O2" s="118" t="s">
        <v>1314</v>
      </c>
      <c r="P2" s="119">
        <v>15</v>
      </c>
      <c r="R2" s="175"/>
      <c r="S2" s="175"/>
      <c r="T2" s="175"/>
      <c r="U2" s="175"/>
      <c r="V2" s="175"/>
      <c r="W2" s="175"/>
      <c r="X2" s="175"/>
      <c r="Y2" s="175"/>
      <c r="Z2" s="135"/>
    </row>
    <row r="3" spans="1:45" s="132" customFormat="1" ht="34.5" thickBot="1" x14ac:dyDescent="0.25">
      <c r="B3" s="133"/>
      <c r="C3" s="200" t="s">
        <v>1145</v>
      </c>
      <c r="D3" s="201" t="s">
        <v>8</v>
      </c>
      <c r="E3" s="220" t="s">
        <v>1145</v>
      </c>
      <c r="F3" s="217" t="s">
        <v>1146</v>
      </c>
      <c r="G3" s="211" t="s">
        <v>1145</v>
      </c>
      <c r="H3" s="212" t="s">
        <v>8</v>
      </c>
      <c r="I3" s="211" t="s">
        <v>1145</v>
      </c>
      <c r="J3" s="212" t="s">
        <v>8</v>
      </c>
      <c r="K3" s="200" t="s">
        <v>1145</v>
      </c>
      <c r="L3" s="217" t="s">
        <v>8</v>
      </c>
      <c r="M3" s="211" t="s">
        <v>1145</v>
      </c>
      <c r="N3" s="226" t="s">
        <v>8</v>
      </c>
      <c r="O3" s="211" t="s">
        <v>1145</v>
      </c>
      <c r="P3" s="226" t="s">
        <v>8</v>
      </c>
      <c r="R3" s="233" t="s">
        <v>1315</v>
      </c>
      <c r="S3" s="288"/>
      <c r="T3" s="233" t="s">
        <v>1316</v>
      </c>
      <c r="U3" s="288"/>
      <c r="V3" s="233" t="s">
        <v>1329</v>
      </c>
      <c r="W3" s="288"/>
      <c r="X3" s="233" t="s">
        <v>1336</v>
      </c>
      <c r="Y3" s="288"/>
      <c r="Z3" s="233" t="s">
        <v>1340</v>
      </c>
      <c r="AA3" s="288"/>
      <c r="AB3" s="135"/>
      <c r="AC3" s="135"/>
      <c r="AD3" s="135"/>
      <c r="AE3" s="135"/>
      <c r="AF3" s="135"/>
    </row>
    <row r="4" spans="1:45" s="132" customFormat="1" ht="39" customHeight="1" thickTop="1" x14ac:dyDescent="0.2">
      <c r="B4" s="133"/>
      <c r="C4" s="286" t="s">
        <v>1308</v>
      </c>
      <c r="D4" s="203">
        <v>20</v>
      </c>
      <c r="E4" s="122" t="s">
        <v>1235</v>
      </c>
      <c r="F4" s="203">
        <v>20</v>
      </c>
      <c r="G4" s="202">
        <v>1</v>
      </c>
      <c r="H4" s="213">
        <v>20</v>
      </c>
      <c r="I4" s="202">
        <v>1</v>
      </c>
      <c r="J4" s="213">
        <v>20</v>
      </c>
      <c r="K4" s="218" t="s">
        <v>143</v>
      </c>
      <c r="L4" s="213">
        <v>20</v>
      </c>
      <c r="M4" s="202" t="s">
        <v>1315</v>
      </c>
      <c r="N4" s="227">
        <v>10</v>
      </c>
      <c r="O4" s="202" t="s">
        <v>1329</v>
      </c>
      <c r="P4" s="227">
        <v>10</v>
      </c>
      <c r="R4" s="232" t="s">
        <v>1317</v>
      </c>
      <c r="S4" s="289">
        <v>10</v>
      </c>
      <c r="T4" s="290" t="s">
        <v>1322</v>
      </c>
      <c r="U4" s="289">
        <v>10</v>
      </c>
      <c r="V4" s="234" t="s">
        <v>1332</v>
      </c>
      <c r="W4" s="289">
        <v>10</v>
      </c>
      <c r="X4" s="234" t="s">
        <v>1337</v>
      </c>
      <c r="Y4" s="289">
        <v>10</v>
      </c>
      <c r="Z4" s="234" t="s">
        <v>1342</v>
      </c>
      <c r="AA4" s="289">
        <v>10</v>
      </c>
      <c r="AB4" s="135"/>
      <c r="AC4" s="135"/>
      <c r="AD4" s="135"/>
      <c r="AE4" s="135"/>
      <c r="AF4" s="135"/>
    </row>
    <row r="5" spans="1:45" s="132" customFormat="1" ht="42" customHeight="1" x14ac:dyDescent="0.2">
      <c r="B5" s="133"/>
      <c r="C5" s="287" t="s">
        <v>1309</v>
      </c>
      <c r="D5" s="205">
        <v>10</v>
      </c>
      <c r="E5" s="221" t="s">
        <v>1236</v>
      </c>
      <c r="F5" s="205">
        <v>16</v>
      </c>
      <c r="G5" s="204">
        <v>2</v>
      </c>
      <c r="H5" s="214">
        <v>18</v>
      </c>
      <c r="I5" s="204">
        <v>2</v>
      </c>
      <c r="J5" s="214">
        <v>18</v>
      </c>
      <c r="K5" s="219" t="s">
        <v>155</v>
      </c>
      <c r="L5" s="205">
        <v>15</v>
      </c>
      <c r="M5" s="204" t="s">
        <v>1316</v>
      </c>
      <c r="N5" s="228">
        <v>10</v>
      </c>
      <c r="O5" s="204" t="s">
        <v>1336</v>
      </c>
      <c r="P5" s="228">
        <v>10</v>
      </c>
      <c r="R5" s="232" t="s">
        <v>1318</v>
      </c>
      <c r="S5" s="289">
        <v>8</v>
      </c>
      <c r="T5" s="290" t="s">
        <v>1323</v>
      </c>
      <c r="U5" s="289">
        <v>8</v>
      </c>
      <c r="V5" s="234" t="s">
        <v>1333</v>
      </c>
      <c r="W5" s="289">
        <v>7</v>
      </c>
      <c r="X5" s="234" t="s">
        <v>1338</v>
      </c>
      <c r="Y5" s="289">
        <v>5</v>
      </c>
      <c r="Z5" s="234" t="s">
        <v>1344</v>
      </c>
      <c r="AA5" s="289">
        <v>7</v>
      </c>
      <c r="AB5" s="135"/>
      <c r="AC5" s="135"/>
      <c r="AD5" s="135"/>
      <c r="AE5" s="135"/>
      <c r="AF5" s="135"/>
    </row>
    <row r="6" spans="1:45" s="132" customFormat="1" ht="36.75" customHeight="1" x14ac:dyDescent="0.2">
      <c r="B6" s="133"/>
      <c r="C6" s="287" t="s">
        <v>1310</v>
      </c>
      <c r="D6" s="205">
        <v>5</v>
      </c>
      <c r="E6" s="222" t="s">
        <v>1237</v>
      </c>
      <c r="F6" s="205">
        <v>12</v>
      </c>
      <c r="G6" s="204">
        <v>3</v>
      </c>
      <c r="H6" s="214">
        <v>16</v>
      </c>
      <c r="I6" s="204">
        <v>3</v>
      </c>
      <c r="J6" s="214">
        <v>16</v>
      </c>
      <c r="K6" s="219" t="s">
        <v>149</v>
      </c>
      <c r="L6" s="214">
        <v>10</v>
      </c>
      <c r="M6" s="204"/>
      <c r="N6" s="228"/>
      <c r="O6" s="204" t="s">
        <v>1330</v>
      </c>
      <c r="P6" s="228">
        <v>10</v>
      </c>
      <c r="R6" s="290" t="s">
        <v>1319</v>
      </c>
      <c r="S6" s="289">
        <v>6</v>
      </c>
      <c r="T6" s="290" t="s">
        <v>1324</v>
      </c>
      <c r="U6" s="289">
        <v>6</v>
      </c>
      <c r="V6" s="293" t="s">
        <v>1334</v>
      </c>
      <c r="W6" s="289">
        <v>4</v>
      </c>
      <c r="X6" s="290"/>
      <c r="Y6" s="289"/>
      <c r="Z6" s="293" t="s">
        <v>1343</v>
      </c>
      <c r="AA6" s="289">
        <v>4</v>
      </c>
      <c r="AB6" s="135"/>
      <c r="AC6" s="135"/>
      <c r="AD6" s="135"/>
      <c r="AE6" s="135"/>
      <c r="AF6" s="135"/>
    </row>
    <row r="7" spans="1:45" s="132" customFormat="1" ht="34.9" customHeight="1" x14ac:dyDescent="0.2">
      <c r="B7" s="133"/>
      <c r="C7" s="287" t="s">
        <v>1311</v>
      </c>
      <c r="D7" s="205">
        <v>0</v>
      </c>
      <c r="E7" s="221" t="s">
        <v>1238</v>
      </c>
      <c r="F7" s="205">
        <v>8</v>
      </c>
      <c r="G7" s="204">
        <v>4</v>
      </c>
      <c r="H7" s="205">
        <v>14</v>
      </c>
      <c r="I7" s="204">
        <v>4</v>
      </c>
      <c r="J7" s="205">
        <v>14</v>
      </c>
      <c r="K7" s="219" t="s">
        <v>137</v>
      </c>
      <c r="L7" s="214">
        <v>5</v>
      </c>
      <c r="M7" s="204"/>
      <c r="N7" s="228"/>
      <c r="O7" s="204"/>
      <c r="P7" s="228"/>
      <c r="R7" s="290" t="s">
        <v>1320</v>
      </c>
      <c r="S7" s="289">
        <v>4</v>
      </c>
      <c r="T7" s="290" t="s">
        <v>1325</v>
      </c>
      <c r="U7" s="289">
        <v>4</v>
      </c>
      <c r="V7" s="293" t="s">
        <v>1335</v>
      </c>
      <c r="W7" s="289">
        <v>2</v>
      </c>
      <c r="X7" s="290"/>
      <c r="Y7" s="289"/>
      <c r="Z7" s="293"/>
      <c r="AA7" s="289"/>
      <c r="AB7" s="135"/>
      <c r="AC7" s="135"/>
      <c r="AD7" s="135"/>
      <c r="AE7" s="135"/>
      <c r="AF7" s="135"/>
    </row>
    <row r="8" spans="1:45" s="132" customFormat="1" ht="18.600000000000001" customHeight="1" thickBot="1" x14ac:dyDescent="0.25">
      <c r="B8" s="133"/>
      <c r="C8" s="206"/>
      <c r="D8" s="205"/>
      <c r="E8" s="221" t="s">
        <v>1239</v>
      </c>
      <c r="F8" s="205">
        <v>4</v>
      </c>
      <c r="G8" s="204">
        <v>5</v>
      </c>
      <c r="H8" s="205">
        <v>12</v>
      </c>
      <c r="I8" s="204">
        <v>5</v>
      </c>
      <c r="J8" s="205">
        <v>12</v>
      </c>
      <c r="K8" s="219"/>
      <c r="L8" s="214"/>
      <c r="M8" s="204"/>
      <c r="N8" s="228"/>
      <c r="O8" s="204"/>
      <c r="P8" s="228"/>
      <c r="R8" s="291" t="s">
        <v>1321</v>
      </c>
      <c r="S8" s="292">
        <v>2</v>
      </c>
      <c r="T8" s="291" t="s">
        <v>1326</v>
      </c>
      <c r="U8" s="292">
        <v>2</v>
      </c>
      <c r="V8" s="291"/>
      <c r="W8" s="292"/>
      <c r="X8" s="291"/>
      <c r="Y8" s="292"/>
      <c r="Z8" s="291"/>
      <c r="AA8" s="292"/>
      <c r="AB8" s="135"/>
      <c r="AC8" s="135"/>
      <c r="AD8" s="135"/>
      <c r="AE8" s="135"/>
      <c r="AF8" s="135"/>
    </row>
    <row r="9" spans="1:45" s="132" customFormat="1" x14ac:dyDescent="0.2">
      <c r="B9" s="133"/>
      <c r="C9" s="206"/>
      <c r="D9" s="207"/>
      <c r="E9" s="221"/>
      <c r="F9" s="205"/>
      <c r="G9" s="204">
        <v>6</v>
      </c>
      <c r="H9" s="205">
        <v>8</v>
      </c>
      <c r="I9" s="204">
        <v>6</v>
      </c>
      <c r="J9" s="205">
        <v>8</v>
      </c>
      <c r="K9" s="206"/>
      <c r="L9" s="208"/>
      <c r="M9" s="204"/>
      <c r="N9" s="228"/>
      <c r="O9" s="204"/>
      <c r="P9" s="228"/>
      <c r="R9" s="136"/>
      <c r="S9" s="136"/>
      <c r="T9" s="136"/>
      <c r="U9" s="136"/>
      <c r="V9" s="136"/>
      <c r="W9" s="135"/>
      <c r="X9" s="136"/>
      <c r="Y9" s="136"/>
      <c r="Z9" s="135"/>
      <c r="AA9" s="135"/>
      <c r="AB9" s="135"/>
      <c r="AC9" s="135"/>
      <c r="AD9" s="135"/>
      <c r="AE9" s="135"/>
      <c r="AF9" s="135"/>
    </row>
    <row r="10" spans="1:45" s="132" customFormat="1" ht="13.9" customHeight="1" x14ac:dyDescent="0.2">
      <c r="B10" s="133"/>
      <c r="C10" s="206"/>
      <c r="D10" s="208"/>
      <c r="E10" s="223"/>
      <c r="F10" s="208"/>
      <c r="G10" s="204">
        <v>7</v>
      </c>
      <c r="H10" s="205">
        <v>4</v>
      </c>
      <c r="I10" s="204">
        <v>7</v>
      </c>
      <c r="J10" s="205">
        <v>4</v>
      </c>
      <c r="K10" s="206"/>
      <c r="L10" s="208"/>
      <c r="M10" s="206"/>
      <c r="N10" s="207">
        <f>SUM(N4:N9)</f>
        <v>20</v>
      </c>
      <c r="O10" s="206"/>
      <c r="P10" s="207">
        <f>SUM(P4:P9)</f>
        <v>30</v>
      </c>
      <c r="Q10" s="136"/>
      <c r="R10" s="136"/>
      <c r="S10" s="136"/>
      <c r="T10" s="136"/>
      <c r="U10" s="136"/>
      <c r="V10" s="136"/>
      <c r="W10" s="136"/>
      <c r="X10" s="136"/>
      <c r="Y10" s="136"/>
      <c r="Z10" s="136"/>
      <c r="AA10" s="136"/>
      <c r="AB10" s="136"/>
      <c r="AC10" s="136"/>
      <c r="AD10" s="136"/>
      <c r="AE10" s="136"/>
      <c r="AF10" s="136"/>
      <c r="AG10" s="136"/>
      <c r="AH10" s="136"/>
      <c r="AI10" s="136"/>
      <c r="AJ10" s="136"/>
    </row>
    <row r="11" spans="1:45" s="132" customFormat="1" ht="14.45" customHeight="1" thickBot="1" x14ac:dyDescent="0.25">
      <c r="B11" s="133"/>
      <c r="C11" s="209"/>
      <c r="D11" s="210"/>
      <c r="E11" s="224"/>
      <c r="F11" s="225"/>
      <c r="G11" s="215">
        <v>8</v>
      </c>
      <c r="H11" s="216">
        <v>0</v>
      </c>
      <c r="I11" s="215">
        <v>8</v>
      </c>
      <c r="J11" s="216">
        <v>0</v>
      </c>
      <c r="K11" s="215"/>
      <c r="L11" s="216"/>
      <c r="M11" s="209"/>
      <c r="N11" s="210"/>
      <c r="O11" s="209"/>
      <c r="P11" s="210"/>
      <c r="Q11" s="136"/>
      <c r="AO11" s="380"/>
    </row>
    <row r="12" spans="1:45" s="132" customFormat="1" x14ac:dyDescent="0.2">
      <c r="B12" s="133"/>
      <c r="C12" s="133"/>
      <c r="N12" s="137"/>
      <c r="O12" s="136"/>
      <c r="P12" s="136"/>
      <c r="Q12" s="136"/>
      <c r="R12" s="136"/>
      <c r="S12" s="136"/>
      <c r="T12" s="136"/>
      <c r="U12" s="136"/>
      <c r="V12" s="136"/>
      <c r="W12" s="136"/>
      <c r="X12" s="136"/>
      <c r="Y12" s="136"/>
      <c r="AO12" s="380"/>
      <c r="AP12" s="380"/>
      <c r="AQ12" s="380"/>
      <c r="AR12" s="380"/>
    </row>
    <row r="13" spans="1:45" s="132" customFormat="1" x14ac:dyDescent="0.2">
      <c r="A13" s="138">
        <f>COLUMN()</f>
        <v>1</v>
      </c>
      <c r="B13" s="138">
        <f>COLUMN()</f>
        <v>2</v>
      </c>
      <c r="C13" s="138">
        <f>COLUMN()</f>
        <v>3</v>
      </c>
      <c r="D13" s="138">
        <v>3</v>
      </c>
      <c r="E13" s="138">
        <v>4</v>
      </c>
      <c r="F13" s="138">
        <v>5</v>
      </c>
      <c r="G13" s="139">
        <f>COLUMN()</f>
        <v>7</v>
      </c>
      <c r="H13" s="139">
        <f>COLUMN()</f>
        <v>8</v>
      </c>
      <c r="I13" s="139">
        <f>COLUMN()</f>
        <v>9</v>
      </c>
      <c r="J13" s="138">
        <f>COLUMN()</f>
        <v>10</v>
      </c>
      <c r="K13" s="139">
        <f>COLUMN()</f>
        <v>11</v>
      </c>
      <c r="L13" s="139">
        <f>COLUMN()</f>
        <v>12</v>
      </c>
      <c r="M13" s="139">
        <f>COLUMN()</f>
        <v>13</v>
      </c>
      <c r="N13" s="139">
        <f>COLUMN()</f>
        <v>14</v>
      </c>
      <c r="O13" s="139">
        <f>COLUMN()</f>
        <v>15</v>
      </c>
      <c r="P13" s="138">
        <f>COLUMN()</f>
        <v>16</v>
      </c>
      <c r="Q13" s="138">
        <f>COLUMN()</f>
        <v>17</v>
      </c>
      <c r="R13" s="138">
        <f>COLUMN()</f>
        <v>18</v>
      </c>
      <c r="S13" s="138">
        <f>COLUMN()</f>
        <v>19</v>
      </c>
      <c r="T13" s="138">
        <f>COLUMN()</f>
        <v>20</v>
      </c>
      <c r="U13" s="138">
        <f>COLUMN()</f>
        <v>21</v>
      </c>
      <c r="V13" s="138">
        <f>COLUMN()</f>
        <v>22</v>
      </c>
      <c r="W13" s="138">
        <f>COLUMN()</f>
        <v>23</v>
      </c>
      <c r="X13" s="138">
        <f>COLUMN()</f>
        <v>24</v>
      </c>
      <c r="Y13" s="138">
        <f>COLUMN()</f>
        <v>25</v>
      </c>
      <c r="Z13" s="138">
        <f>COLUMN()</f>
        <v>26</v>
      </c>
      <c r="AA13" s="138">
        <f>COLUMN()</f>
        <v>27</v>
      </c>
      <c r="AB13" s="138">
        <f>COLUMN()</f>
        <v>28</v>
      </c>
      <c r="AC13" s="140">
        <f>COLUMN()</f>
        <v>29</v>
      </c>
      <c r="AD13" s="138">
        <f>COLUMN()</f>
        <v>30</v>
      </c>
      <c r="AE13" s="138">
        <f>COLUMN()</f>
        <v>31</v>
      </c>
      <c r="AF13" s="138">
        <v>31</v>
      </c>
      <c r="AG13" s="138">
        <f>COLUMN()</f>
        <v>33</v>
      </c>
      <c r="AH13" s="138">
        <v>33</v>
      </c>
      <c r="AI13" s="138">
        <f>COLUMN()</f>
        <v>35</v>
      </c>
      <c r="AJ13" s="138">
        <v>35</v>
      </c>
      <c r="AK13" s="138">
        <f>COLUMN()</f>
        <v>37</v>
      </c>
      <c r="AL13" s="138">
        <f>COLUMN()</f>
        <v>38</v>
      </c>
      <c r="AM13" s="138">
        <v>38</v>
      </c>
      <c r="AN13" s="138">
        <f>COLUMN()</f>
        <v>40</v>
      </c>
      <c r="AO13" s="138"/>
      <c r="AP13" s="138"/>
      <c r="AQ13" s="298"/>
      <c r="AR13" s="298"/>
      <c r="AS13" s="298"/>
    </row>
    <row r="14" spans="1:45" s="132" customFormat="1" ht="48" x14ac:dyDescent="0.2">
      <c r="A14" s="141"/>
      <c r="B14" s="138" t="s">
        <v>1147</v>
      </c>
      <c r="C14" s="138" t="s">
        <v>1147</v>
      </c>
      <c r="D14" s="138" t="s">
        <v>1147</v>
      </c>
      <c r="E14" s="138" t="s">
        <v>1147</v>
      </c>
      <c r="F14" s="138" t="s">
        <v>1147</v>
      </c>
      <c r="G14" s="143" t="s">
        <v>1241</v>
      </c>
      <c r="H14" s="143" t="s">
        <v>1225</v>
      </c>
      <c r="I14" s="138" t="s">
        <v>1147</v>
      </c>
      <c r="J14" s="138" t="s">
        <v>1147</v>
      </c>
      <c r="K14" s="138" t="s">
        <v>1148</v>
      </c>
      <c r="L14" s="142" t="s">
        <v>1149</v>
      </c>
      <c r="M14" s="138" t="s">
        <v>1148</v>
      </c>
      <c r="N14" s="138" t="s">
        <v>1148</v>
      </c>
      <c r="O14" s="138" t="s">
        <v>1148</v>
      </c>
      <c r="P14" s="138" t="s">
        <v>1148</v>
      </c>
      <c r="Q14" s="138" t="s">
        <v>1148</v>
      </c>
      <c r="R14" s="138" t="s">
        <v>1148</v>
      </c>
      <c r="S14" s="138" t="s">
        <v>1148</v>
      </c>
      <c r="T14" s="143" t="s">
        <v>1225</v>
      </c>
      <c r="U14" s="138" t="s">
        <v>1148</v>
      </c>
      <c r="V14" s="144" t="s">
        <v>1253</v>
      </c>
      <c r="W14" s="138" t="s">
        <v>1148</v>
      </c>
      <c r="X14" s="138" t="s">
        <v>1148</v>
      </c>
      <c r="Y14" s="138" t="s">
        <v>1148</v>
      </c>
      <c r="Z14" s="144" t="s">
        <v>1254</v>
      </c>
      <c r="AA14" s="138" t="s">
        <v>1148</v>
      </c>
      <c r="AB14" s="144" t="s">
        <v>1254</v>
      </c>
      <c r="AC14" s="138" t="s">
        <v>1148</v>
      </c>
      <c r="AD14" s="144" t="s">
        <v>1254</v>
      </c>
      <c r="AE14" s="138" t="s">
        <v>1148</v>
      </c>
      <c r="AF14" s="144" t="s">
        <v>1254</v>
      </c>
      <c r="AG14" s="138" t="s">
        <v>1148</v>
      </c>
      <c r="AH14" s="144" t="s">
        <v>1254</v>
      </c>
      <c r="AI14" s="138" t="s">
        <v>1148</v>
      </c>
      <c r="AJ14" s="144" t="s">
        <v>1254</v>
      </c>
      <c r="AK14" s="138" t="s">
        <v>1148</v>
      </c>
      <c r="AL14" s="140" t="s">
        <v>1148</v>
      </c>
      <c r="AM14" s="140" t="s">
        <v>1148</v>
      </c>
      <c r="AN14" s="144" t="s">
        <v>1148</v>
      </c>
      <c r="AO14" s="144" t="s">
        <v>1150</v>
      </c>
      <c r="AP14" s="144" t="s">
        <v>1150</v>
      </c>
      <c r="AQ14" s="144" t="s">
        <v>1150</v>
      </c>
      <c r="AR14" s="144" t="s">
        <v>1150</v>
      </c>
      <c r="AS14" s="144" t="s">
        <v>1150</v>
      </c>
    </row>
    <row r="15" spans="1:45" s="132" customFormat="1" ht="81" customHeight="1" x14ac:dyDescent="0.2">
      <c r="A15" s="145" t="s">
        <v>1176</v>
      </c>
      <c r="B15" s="146" t="s">
        <v>1356</v>
      </c>
      <c r="C15" s="299" t="s">
        <v>1355</v>
      </c>
      <c r="D15" s="376" t="s">
        <v>1357</v>
      </c>
      <c r="E15" s="146" t="s">
        <v>1151</v>
      </c>
      <c r="F15" s="146" t="s">
        <v>1265</v>
      </c>
      <c r="G15" s="146" t="s">
        <v>1266</v>
      </c>
      <c r="H15" s="235" t="s">
        <v>1349</v>
      </c>
      <c r="I15" s="147" t="s">
        <v>1248</v>
      </c>
      <c r="J15" s="147" t="s">
        <v>1249</v>
      </c>
      <c r="K15" s="148" t="s">
        <v>1152</v>
      </c>
      <c r="L15" s="235" t="s">
        <v>1250</v>
      </c>
      <c r="M15" s="148" t="s">
        <v>11</v>
      </c>
      <c r="N15" s="149" t="s">
        <v>15</v>
      </c>
      <c r="O15" s="150" t="s">
        <v>131</v>
      </c>
      <c r="P15" s="150" t="s">
        <v>1153</v>
      </c>
      <c r="Q15" s="150" t="s">
        <v>1154</v>
      </c>
      <c r="R15" s="377" t="s">
        <v>21</v>
      </c>
      <c r="S15" s="150" t="s">
        <v>1155</v>
      </c>
      <c r="T15" s="235" t="s">
        <v>1267</v>
      </c>
      <c r="U15" s="151" t="s">
        <v>1233</v>
      </c>
      <c r="V15" s="235" t="s">
        <v>1350</v>
      </c>
      <c r="W15" s="151" t="s">
        <v>1312</v>
      </c>
      <c r="X15" s="284" t="s">
        <v>135</v>
      </c>
      <c r="Y15" s="151" t="s">
        <v>1232</v>
      </c>
      <c r="Z15" s="235" t="s">
        <v>1315</v>
      </c>
      <c r="AA15" s="151" t="s">
        <v>1327</v>
      </c>
      <c r="AB15" s="235" t="s">
        <v>1316</v>
      </c>
      <c r="AC15" s="151" t="s">
        <v>1328</v>
      </c>
      <c r="AD15" s="235" t="s">
        <v>1329</v>
      </c>
      <c r="AE15" s="151" t="s">
        <v>1331</v>
      </c>
      <c r="AF15" s="235" t="s">
        <v>1336</v>
      </c>
      <c r="AG15" s="284" t="s">
        <v>1339</v>
      </c>
      <c r="AH15" s="235" t="s">
        <v>1340</v>
      </c>
      <c r="AI15" s="284" t="s">
        <v>1341</v>
      </c>
      <c r="AJ15" s="235" t="s">
        <v>1345</v>
      </c>
      <c r="AK15" s="151" t="s">
        <v>1346</v>
      </c>
      <c r="AL15" s="152" t="s">
        <v>1348</v>
      </c>
      <c r="AM15" s="152" t="s">
        <v>1347</v>
      </c>
      <c r="AN15" s="153" t="s">
        <v>1220</v>
      </c>
      <c r="AO15" s="141" t="s">
        <v>1247</v>
      </c>
      <c r="AP15" s="141" t="s">
        <v>1158</v>
      </c>
      <c r="AQ15" s="141" t="s">
        <v>1159</v>
      </c>
      <c r="AR15" s="141" t="s">
        <v>1160</v>
      </c>
      <c r="AS15" s="256" t="s">
        <v>1161</v>
      </c>
    </row>
    <row r="16" spans="1:45" x14ac:dyDescent="0.2">
      <c r="A16" s="82">
        <v>1</v>
      </c>
      <c r="B16" s="82"/>
      <c r="C16" s="103"/>
      <c r="D16" s="103"/>
      <c r="E16" s="103"/>
      <c r="F16" s="103"/>
      <c r="G16" s="103"/>
      <c r="H16" s="240"/>
      <c r="I16" s="196"/>
      <c r="J16" s="197"/>
      <c r="K16" s="123">
        <f>IFERROR(J16/I16,0)</f>
        <v>0</v>
      </c>
      <c r="L16" s="115"/>
      <c r="M16" s="124">
        <f t="shared" ref="M16:N35" si="0">IFERROR(INDEX(DATA_RASHOT,MATCH($B16,RASHOT_NAME,0),MATCH(M$15,data_rashot_titels,0)),0)</f>
        <v>0</v>
      </c>
      <c r="N16" s="125">
        <f>IFERROR(INDEX(DATA_RASHOT,MATCH($B16,RASHOT_NAME,0),MATCH(N$15,data_rashot_titels,0)),0)</f>
        <v>0</v>
      </c>
      <c r="O16" s="125">
        <f>IFERROR(INDEX(DATA_YESHOV,MATCH($C16,YESHOV_NAME,0),MATCH(O$15,data_yeshov_titels,0)),0)</f>
        <v>0</v>
      </c>
      <c r="P16" s="125">
        <f>IF($O16="_",$N16,$O16)</f>
        <v>0</v>
      </c>
      <c r="Q16" s="125">
        <f>IF(P16=$I$4,$J$4,IF(P16=$I$5,$J$5,IF(P16=$I$6,$J$6,IF(P16=$I$7,$J$7,IF(P16=$I$8,$J$8,IF(P16=$I$9,$J$9,IF(P16=$I$10,$J$10,$J$11)))))))</f>
        <v>0</v>
      </c>
      <c r="R16" s="125" t="str">
        <f t="shared" ref="R16:R79" si="1">IFERROR(INDEX(DATA_RASHOT,MATCH($D16,RASHOT_NAME,0),MATCH($R$15,data_rashot_titels,0)),"")</f>
        <v/>
      </c>
      <c r="S16" s="125">
        <f>IF(R16=$G$4,$H$4,IF(R16=$G$5,$H$5,IF(R16=$G$6,$H$6,IF(R16=$G$7,$H$7,IF(R16=$G$8,$H$8,IF(R16=$G$9,$H$9,IF(R16=$G$10,$H$10,$H$11)))))))</f>
        <v>0</v>
      </c>
      <c r="T16" s="282"/>
      <c r="U16" s="125">
        <f t="shared" ref="U16:U79" si="2">IFERROR(IF($T16=$E$4,$F$4,IF($T16=$E$5,$F$5,IF($T16=$E$6,$F$6,IF($T16=$E$7,$F$7,IF($T16=$E$8,$F$8,IF($T16=$E$9,$F$9,"0")))))),"-")</f>
        <v>0</v>
      </c>
      <c r="V16" s="104"/>
      <c r="W16" s="125" t="str">
        <f t="shared" ref="W16:W79" si="3">IFERROR(IF($V16=$C$4,$D$4,IF($V16=$C$5,$D$5,IF($V16=$C$6,$D$6,IF($V16=$C$7,$D$7,"0")))),"-")</f>
        <v>0</v>
      </c>
      <c r="X16" s="125">
        <f>IFERROR(INDEX(DATA_YESHOV,MATCH($C16,YESHOV_NAME,0),MATCH(X$15,data_yeshov_titels,0)),0)</f>
        <v>0</v>
      </c>
      <c r="Y16" s="125" t="str">
        <f t="shared" ref="Y16:Y79" si="4">IFERROR(IF($X16=$K$4,$L$4,IF($X16=$K$5,$L$5,IF($X16=$K$6,$L$6,IF($X16=$K$7,$L$7,"0")))),"-")</f>
        <v>0</v>
      </c>
      <c r="Z16" s="282"/>
      <c r="AA16" s="126">
        <f t="shared" ref="AA16:AA79" si="5">IFERROR(IF(Z16=$R$4,$S$4,IF(Z16=$R$5,$S$5,IF(Z16=$R$6,$S$6,IF(Z16=$R$7,$S$7,IF($Z16=$R$8,$S$8,0))))),"0")</f>
        <v>0</v>
      </c>
      <c r="AB16" s="104"/>
      <c r="AC16" s="126">
        <f t="shared" ref="AC16:AC79" si="6">IFERROR(IF(AB16=$T$4,$U$4,IF(AB16=$T$5,$U$5,IF(AB16=$T$6,$U$6,IF(AB16=$T$7,$U$7,IF($AB16=$T$8,$U$8,0))))),"0")</f>
        <v>0</v>
      </c>
      <c r="AD16" s="295"/>
      <c r="AE16" s="126">
        <f>IFERROR(IF(AD16=$V$4,$W$4,IF(AD16=$V$5,$W$5,IF(AD16=$V$6,$W$6,IF(AD16=$V$7,$W$7,0)))),"0")</f>
        <v>0</v>
      </c>
      <c r="AF16" s="104"/>
      <c r="AG16" s="104" t="str">
        <f t="shared" ref="AG16:AG79" si="7">IFERROR(IF($AF16=$X$4,$Y$4,IF($AF16=$X$5,$Y$5,"0")),"0")</f>
        <v>0</v>
      </c>
      <c r="AH16" s="295"/>
      <c r="AI16" s="104" t="str">
        <f t="shared" ref="AI16:AI79" si="8">IFERROR(IF($AH16=$Z$4,$AA$4,IF($AH16=$Z$5,$AA$5,IF($AH16=$Z$6,$AA$6,"0"))),"0")</f>
        <v>0</v>
      </c>
      <c r="AJ16" s="104"/>
      <c r="AK16" s="126" t="str">
        <f>IFERROR(IF($AJ16="כן","20",IF($AJ16="לא",0,"")),"")</f>
        <v/>
      </c>
      <c r="AL16" s="127">
        <f>$AA16+$AC16</f>
        <v>0</v>
      </c>
      <c r="AM16" s="127">
        <f>$AE16+$AG16+$AI16</f>
        <v>0</v>
      </c>
      <c r="AN16" s="128" t="str">
        <f>IFERROR((AL16*$N$2/$N$10)+($AM16*$P$2/$P$10)+($Y16*$L$2/$L$4)+($W16*$D$2/$D$4)+($U16*$F$2/$F$4)+($S16*$H$2/$H$4)+($Q16*$J$2/$J$4)+$AK16,"")</f>
        <v/>
      </c>
      <c r="AO16" s="112"/>
      <c r="AP16" s="107"/>
      <c r="AQ16" s="107"/>
      <c r="AR16" s="107">
        <f>AQ16</f>
        <v>0</v>
      </c>
      <c r="AS16" s="108">
        <f>IFERROR(AQ16/AP16,0)</f>
        <v>0</v>
      </c>
    </row>
    <row r="17" spans="1:45" x14ac:dyDescent="0.2">
      <c r="A17" s="82">
        <v>2</v>
      </c>
      <c r="B17" s="82"/>
      <c r="C17" s="109"/>
      <c r="D17" s="109"/>
      <c r="E17" s="109"/>
      <c r="F17" s="109"/>
      <c r="G17" s="109"/>
      <c r="H17" s="240"/>
      <c r="I17" s="196"/>
      <c r="J17" s="197"/>
      <c r="K17" s="123">
        <f t="shared" ref="K17:K80" si="9">IFERROR(J17/I17,0)</f>
        <v>0</v>
      </c>
      <c r="L17" s="115"/>
      <c r="M17" s="124">
        <f t="shared" si="0"/>
        <v>0</v>
      </c>
      <c r="N17" s="125">
        <f t="shared" si="0"/>
        <v>0</v>
      </c>
      <c r="O17" s="125">
        <f t="shared" ref="O17:O79" si="10">IFERROR(INDEX(DATA_YESHOV,MATCH($C17,YESHOV_NAME,0),MATCH(O$15,data_yeshov_titels,0)),0)</f>
        <v>0</v>
      </c>
      <c r="P17" s="125">
        <f t="shared" ref="P17:P80" si="11">IF($O17="_",$N17,$O17)</f>
        <v>0</v>
      </c>
      <c r="Q17" s="125">
        <f t="shared" ref="Q17:Q80" si="12">IF(P17=$I$4,$J$4,IF(P17=$I$5,$J$5,IF(P17=$I$6,$J$6,IF(P17=$I$7,$J$7,IF(P17=$I$8,$J$8,IF(P17=$I$9,$J$9,IF(P17=$I$10,$J$10,$J$11)))))))</f>
        <v>0</v>
      </c>
      <c r="R17" s="125" t="str">
        <f t="shared" si="1"/>
        <v/>
      </c>
      <c r="S17" s="125">
        <f t="shared" ref="S17:S79" si="13">IF(R17=$G$4,$H$4,IF(R17=$G$5,$H$5,IF(R17=$G$6,$H$6,IF(R17=$G$7,$H$7,IF(R17=$G$8,$H$8,IF(R17=$G$9,$H$9,IF(R17=$G$10,$H$10,$H$11)))))))</f>
        <v>0</v>
      </c>
      <c r="T17" s="282"/>
      <c r="U17" s="125">
        <f t="shared" si="2"/>
        <v>0</v>
      </c>
      <c r="V17" s="104"/>
      <c r="W17" s="125" t="str">
        <f t="shared" si="3"/>
        <v>0</v>
      </c>
      <c r="X17" s="125">
        <f t="shared" ref="X17:X79" si="14">IFERROR(INDEX(DATA_YESHOV,MATCH($C17,YESHOV_NAME,0),MATCH(X$15,data_yeshov_titels,0)),0)</f>
        <v>0</v>
      </c>
      <c r="Y17" s="125" t="str">
        <f t="shared" si="4"/>
        <v>0</v>
      </c>
      <c r="Z17" s="282"/>
      <c r="AA17" s="126">
        <f t="shared" si="5"/>
        <v>0</v>
      </c>
      <c r="AB17" s="104"/>
      <c r="AC17" s="126">
        <f t="shared" si="6"/>
        <v>0</v>
      </c>
      <c r="AD17" s="295"/>
      <c r="AE17" s="126">
        <f t="shared" ref="AE17:AE80" si="15">IFERROR(IF(AD17=$V$4,$W$4,IF(AD17=$V$5,$W$5,IF(AD17=$V$6,$W$6,IF(AD17=$V$7,$W$7,0)))),"0")</f>
        <v>0</v>
      </c>
      <c r="AF17" s="104"/>
      <c r="AG17" s="104" t="str">
        <f t="shared" si="7"/>
        <v>0</v>
      </c>
      <c r="AH17" s="295"/>
      <c r="AI17" s="104" t="str">
        <f t="shared" si="8"/>
        <v>0</v>
      </c>
      <c r="AJ17" s="104"/>
      <c r="AK17" s="126" t="str">
        <f t="shared" ref="AK17:AK80" si="16">IFERROR(IF($AJ17="כן","20",IF($AJ17="לא",0,"")),"")</f>
        <v/>
      </c>
      <c r="AL17" s="127">
        <f t="shared" ref="AL17:AL80" si="17">$AA17+$AC17</f>
        <v>0</v>
      </c>
      <c r="AM17" s="127">
        <f t="shared" ref="AM17:AM80" si="18">$AE17+$AG17+$AI17</f>
        <v>0</v>
      </c>
      <c r="AN17" s="128" t="str">
        <f t="shared" ref="AN17:AN80" si="19">IFERROR((AL17*$N$2/$N$10)+($AM17*$P$2/$P$10)+($Y17*$L$2/$L$4)+($W17*$D$2/$D$4)+($U17*$F$2/$F$4)+($S17*$H$2/$H$4)+($Q17*$J$2/$J$4)+$AK17,"")</f>
        <v/>
      </c>
      <c r="AO17" s="112"/>
      <c r="AP17" s="107"/>
      <c r="AQ17" s="107"/>
      <c r="AR17" s="107">
        <f>AQ17+AR16</f>
        <v>0</v>
      </c>
      <c r="AS17" s="108">
        <f t="shared" ref="AS17:AS79" si="20">IFERROR(AQ17/AP17,0)</f>
        <v>0</v>
      </c>
    </row>
    <row r="18" spans="1:45" x14ac:dyDescent="0.2">
      <c r="A18" s="82">
        <v>3</v>
      </c>
      <c r="B18" s="82"/>
      <c r="C18" s="109"/>
      <c r="D18" s="109"/>
      <c r="E18" s="109"/>
      <c r="F18" s="109"/>
      <c r="G18" s="109"/>
      <c r="H18" s="240"/>
      <c r="I18" s="196"/>
      <c r="J18" s="197"/>
      <c r="K18" s="123">
        <f t="shared" si="9"/>
        <v>0</v>
      </c>
      <c r="L18" s="115"/>
      <c r="M18" s="124">
        <f t="shared" si="0"/>
        <v>0</v>
      </c>
      <c r="N18" s="125">
        <f t="shared" si="0"/>
        <v>0</v>
      </c>
      <c r="O18" s="125">
        <f t="shared" si="10"/>
        <v>0</v>
      </c>
      <c r="P18" s="125">
        <f t="shared" si="11"/>
        <v>0</v>
      </c>
      <c r="Q18" s="125">
        <f t="shared" si="12"/>
        <v>0</v>
      </c>
      <c r="R18" s="125" t="str">
        <f t="shared" si="1"/>
        <v/>
      </c>
      <c r="S18" s="125">
        <f t="shared" si="13"/>
        <v>0</v>
      </c>
      <c r="T18" s="282"/>
      <c r="U18" s="125">
        <f t="shared" si="2"/>
        <v>0</v>
      </c>
      <c r="V18" s="104"/>
      <c r="W18" s="125" t="str">
        <f t="shared" si="3"/>
        <v>0</v>
      </c>
      <c r="X18" s="125">
        <f t="shared" si="14"/>
        <v>0</v>
      </c>
      <c r="Y18" s="125" t="str">
        <f t="shared" si="4"/>
        <v>0</v>
      </c>
      <c r="Z18" s="282"/>
      <c r="AA18" s="126">
        <f t="shared" si="5"/>
        <v>0</v>
      </c>
      <c r="AB18" s="104"/>
      <c r="AC18" s="126">
        <f t="shared" si="6"/>
        <v>0</v>
      </c>
      <c r="AD18" s="295"/>
      <c r="AE18" s="126">
        <f t="shared" si="15"/>
        <v>0</v>
      </c>
      <c r="AF18" s="104"/>
      <c r="AG18" s="104" t="str">
        <f t="shared" si="7"/>
        <v>0</v>
      </c>
      <c r="AH18" s="295"/>
      <c r="AI18" s="104" t="str">
        <f t="shared" si="8"/>
        <v>0</v>
      </c>
      <c r="AJ18" s="104"/>
      <c r="AK18" s="126" t="str">
        <f t="shared" si="16"/>
        <v/>
      </c>
      <c r="AL18" s="127">
        <f t="shared" si="17"/>
        <v>0</v>
      </c>
      <c r="AM18" s="127">
        <f t="shared" si="18"/>
        <v>0</v>
      </c>
      <c r="AN18" s="128" t="str">
        <f t="shared" si="19"/>
        <v/>
      </c>
      <c r="AO18" s="236"/>
      <c r="AP18" s="107"/>
      <c r="AQ18" s="107"/>
      <c r="AR18" s="107">
        <f t="shared" ref="AR18:AR81" si="21">AQ18+AR17</f>
        <v>0</v>
      </c>
      <c r="AS18" s="108">
        <f t="shared" si="20"/>
        <v>0</v>
      </c>
    </row>
    <row r="19" spans="1:45" x14ac:dyDescent="0.2">
      <c r="A19" s="82">
        <v>4</v>
      </c>
      <c r="B19" s="82"/>
      <c r="C19" s="176"/>
      <c r="D19" s="176"/>
      <c r="E19" s="176"/>
      <c r="F19" s="176"/>
      <c r="G19" s="239"/>
      <c r="H19" s="240"/>
      <c r="I19" s="196"/>
      <c r="J19" s="197" t="s">
        <v>1255</v>
      </c>
      <c r="K19" s="123">
        <f>IFERROR(J19/I19,0)</f>
        <v>0</v>
      </c>
      <c r="L19" s="197"/>
      <c r="M19" s="124">
        <f t="shared" si="0"/>
        <v>0</v>
      </c>
      <c r="N19" s="125">
        <f t="shared" si="0"/>
        <v>0</v>
      </c>
      <c r="O19" s="125">
        <f t="shared" si="10"/>
        <v>0</v>
      </c>
      <c r="P19" s="125">
        <f t="shared" si="11"/>
        <v>0</v>
      </c>
      <c r="Q19" s="125">
        <f t="shared" si="12"/>
        <v>0</v>
      </c>
      <c r="R19" s="125" t="str">
        <f t="shared" si="1"/>
        <v/>
      </c>
      <c r="S19" s="125">
        <f t="shared" si="13"/>
        <v>0</v>
      </c>
      <c r="T19" s="282"/>
      <c r="U19" s="125">
        <f t="shared" si="2"/>
        <v>0</v>
      </c>
      <c r="V19" s="104"/>
      <c r="W19" s="125" t="str">
        <f t="shared" si="3"/>
        <v>0</v>
      </c>
      <c r="X19" s="125">
        <v>0</v>
      </c>
      <c r="Y19" s="125" t="str">
        <f t="shared" si="4"/>
        <v>0</v>
      </c>
      <c r="Z19" s="282"/>
      <c r="AA19" s="126">
        <f t="shared" si="5"/>
        <v>0</v>
      </c>
      <c r="AB19" s="104"/>
      <c r="AC19" s="126">
        <f t="shared" si="6"/>
        <v>0</v>
      </c>
      <c r="AD19" s="295"/>
      <c r="AE19" s="126">
        <f t="shared" si="15"/>
        <v>0</v>
      </c>
      <c r="AF19" s="104"/>
      <c r="AG19" s="104" t="str">
        <f t="shared" si="7"/>
        <v>0</v>
      </c>
      <c r="AH19" s="295"/>
      <c r="AI19" s="104" t="str">
        <f t="shared" si="8"/>
        <v>0</v>
      </c>
      <c r="AJ19" s="104"/>
      <c r="AK19" s="126" t="str">
        <f t="shared" si="16"/>
        <v/>
      </c>
      <c r="AL19" s="127">
        <f t="shared" si="17"/>
        <v>0</v>
      </c>
      <c r="AM19" s="127">
        <f t="shared" si="18"/>
        <v>0</v>
      </c>
      <c r="AN19" s="128" t="str">
        <f t="shared" si="19"/>
        <v/>
      </c>
      <c r="AO19" s="112"/>
      <c r="AP19" s="107"/>
      <c r="AQ19" s="107"/>
      <c r="AR19" s="107">
        <f t="shared" si="21"/>
        <v>0</v>
      </c>
      <c r="AS19" s="108">
        <f t="shared" si="20"/>
        <v>0</v>
      </c>
    </row>
    <row r="20" spans="1:45" x14ac:dyDescent="0.2">
      <c r="A20" s="82">
        <v>5</v>
      </c>
      <c r="B20" s="82"/>
      <c r="C20" s="110"/>
      <c r="D20" s="110"/>
      <c r="E20" s="110"/>
      <c r="F20" s="110"/>
      <c r="G20" s="110"/>
      <c r="H20" s="240"/>
      <c r="I20" s="196"/>
      <c r="J20" s="197"/>
      <c r="K20" s="123">
        <f t="shared" si="9"/>
        <v>0</v>
      </c>
      <c r="L20" s="115"/>
      <c r="M20" s="124">
        <f t="shared" si="0"/>
        <v>0</v>
      </c>
      <c r="N20" s="125">
        <f t="shared" si="0"/>
        <v>0</v>
      </c>
      <c r="O20" s="125">
        <f t="shared" si="10"/>
        <v>0</v>
      </c>
      <c r="P20" s="125">
        <f t="shared" si="11"/>
        <v>0</v>
      </c>
      <c r="Q20" s="125">
        <f t="shared" si="12"/>
        <v>0</v>
      </c>
      <c r="R20" s="125" t="str">
        <f t="shared" si="1"/>
        <v/>
      </c>
      <c r="S20" s="125">
        <f t="shared" si="13"/>
        <v>0</v>
      </c>
      <c r="T20" s="283"/>
      <c r="U20" s="125">
        <f t="shared" si="2"/>
        <v>0</v>
      </c>
      <c r="V20" s="104"/>
      <c r="W20" s="125" t="str">
        <f t="shared" si="3"/>
        <v>0</v>
      </c>
      <c r="X20" s="125">
        <f t="shared" si="14"/>
        <v>0</v>
      </c>
      <c r="Y20" s="125" t="str">
        <f t="shared" si="4"/>
        <v>0</v>
      </c>
      <c r="Z20" s="282"/>
      <c r="AA20" s="126">
        <f t="shared" si="5"/>
        <v>0</v>
      </c>
      <c r="AB20" s="104"/>
      <c r="AC20" s="126">
        <f t="shared" si="6"/>
        <v>0</v>
      </c>
      <c r="AD20" s="296"/>
      <c r="AE20" s="126">
        <f t="shared" si="15"/>
        <v>0</v>
      </c>
      <c r="AF20" s="297"/>
      <c r="AG20" s="104" t="str">
        <f t="shared" si="7"/>
        <v>0</v>
      </c>
      <c r="AH20" s="296"/>
      <c r="AI20" s="104" t="str">
        <f t="shared" si="8"/>
        <v>0</v>
      </c>
      <c r="AJ20" s="297"/>
      <c r="AK20" s="126" t="str">
        <f t="shared" si="16"/>
        <v/>
      </c>
      <c r="AL20" s="127">
        <f t="shared" si="17"/>
        <v>0</v>
      </c>
      <c r="AM20" s="127">
        <f t="shared" si="18"/>
        <v>0</v>
      </c>
      <c r="AN20" s="128" t="str">
        <f t="shared" si="19"/>
        <v/>
      </c>
      <c r="AO20" s="112"/>
      <c r="AP20" s="107"/>
      <c r="AQ20" s="107"/>
      <c r="AR20" s="107">
        <f t="shared" si="21"/>
        <v>0</v>
      </c>
      <c r="AS20" s="108">
        <f t="shared" si="20"/>
        <v>0</v>
      </c>
    </row>
    <row r="21" spans="1:45" x14ac:dyDescent="0.2">
      <c r="A21" s="82">
        <v>6</v>
      </c>
      <c r="B21" s="82"/>
      <c r="C21" s="110"/>
      <c r="D21" s="110"/>
      <c r="E21" s="110"/>
      <c r="F21" s="110"/>
      <c r="G21" s="110"/>
      <c r="H21" s="240"/>
      <c r="I21" s="196"/>
      <c r="J21" s="197"/>
      <c r="K21" s="123">
        <f t="shared" si="9"/>
        <v>0</v>
      </c>
      <c r="L21" s="115"/>
      <c r="M21" s="124">
        <f t="shared" si="0"/>
        <v>0</v>
      </c>
      <c r="N21" s="125">
        <f t="shared" si="0"/>
        <v>0</v>
      </c>
      <c r="O21" s="125">
        <f t="shared" si="10"/>
        <v>0</v>
      </c>
      <c r="P21" s="125">
        <f t="shared" si="11"/>
        <v>0</v>
      </c>
      <c r="Q21" s="125">
        <f t="shared" si="12"/>
        <v>0</v>
      </c>
      <c r="R21" s="125" t="str">
        <f t="shared" si="1"/>
        <v/>
      </c>
      <c r="S21" s="125">
        <f t="shared" si="13"/>
        <v>0</v>
      </c>
      <c r="T21" s="283"/>
      <c r="U21" s="125">
        <f t="shared" si="2"/>
        <v>0</v>
      </c>
      <c r="V21" s="104"/>
      <c r="W21" s="125" t="str">
        <f t="shared" si="3"/>
        <v>0</v>
      </c>
      <c r="X21" s="125">
        <f t="shared" si="14"/>
        <v>0</v>
      </c>
      <c r="Y21" s="125" t="str">
        <f t="shared" si="4"/>
        <v>0</v>
      </c>
      <c r="Z21" s="282"/>
      <c r="AA21" s="126">
        <f t="shared" si="5"/>
        <v>0</v>
      </c>
      <c r="AB21" s="104"/>
      <c r="AC21" s="126">
        <f t="shared" si="6"/>
        <v>0</v>
      </c>
      <c r="AD21" s="296"/>
      <c r="AE21" s="126">
        <f t="shared" si="15"/>
        <v>0</v>
      </c>
      <c r="AF21" s="297"/>
      <c r="AG21" s="104" t="str">
        <f t="shared" si="7"/>
        <v>0</v>
      </c>
      <c r="AH21" s="296"/>
      <c r="AI21" s="104" t="str">
        <f t="shared" si="8"/>
        <v>0</v>
      </c>
      <c r="AJ21" s="297"/>
      <c r="AK21" s="126" t="str">
        <f t="shared" si="16"/>
        <v/>
      </c>
      <c r="AL21" s="127">
        <f t="shared" si="17"/>
        <v>0</v>
      </c>
      <c r="AM21" s="127">
        <f t="shared" si="18"/>
        <v>0</v>
      </c>
      <c r="AN21" s="128" t="str">
        <f t="shared" si="19"/>
        <v/>
      </c>
      <c r="AO21" s="112"/>
      <c r="AP21" s="107"/>
      <c r="AQ21" s="107"/>
      <c r="AR21" s="107">
        <f t="shared" si="21"/>
        <v>0</v>
      </c>
      <c r="AS21" s="108">
        <f t="shared" si="20"/>
        <v>0</v>
      </c>
    </row>
    <row r="22" spans="1:45" x14ac:dyDescent="0.2">
      <c r="A22" s="82">
        <v>7</v>
      </c>
      <c r="B22" s="82"/>
      <c r="C22" s="110"/>
      <c r="D22" s="110"/>
      <c r="E22" s="110"/>
      <c r="F22" s="110"/>
      <c r="G22" s="110"/>
      <c r="H22" s="240"/>
      <c r="I22" s="196"/>
      <c r="J22" s="197"/>
      <c r="K22" s="123">
        <f t="shared" si="9"/>
        <v>0</v>
      </c>
      <c r="L22" s="115"/>
      <c r="M22" s="124">
        <f t="shared" si="0"/>
        <v>0</v>
      </c>
      <c r="N22" s="125">
        <f t="shared" si="0"/>
        <v>0</v>
      </c>
      <c r="O22" s="125">
        <f t="shared" si="10"/>
        <v>0</v>
      </c>
      <c r="P22" s="125">
        <f t="shared" si="11"/>
        <v>0</v>
      </c>
      <c r="Q22" s="125">
        <f t="shared" si="12"/>
        <v>0</v>
      </c>
      <c r="R22" s="125" t="str">
        <f t="shared" si="1"/>
        <v/>
      </c>
      <c r="S22" s="125">
        <f t="shared" si="13"/>
        <v>0</v>
      </c>
      <c r="T22" s="283"/>
      <c r="U22" s="125">
        <f t="shared" si="2"/>
        <v>0</v>
      </c>
      <c r="V22" s="104"/>
      <c r="W22" s="125" t="str">
        <f t="shared" si="3"/>
        <v>0</v>
      </c>
      <c r="X22" s="125">
        <f t="shared" si="14"/>
        <v>0</v>
      </c>
      <c r="Y22" s="125" t="str">
        <f t="shared" si="4"/>
        <v>0</v>
      </c>
      <c r="Z22" s="282"/>
      <c r="AA22" s="126">
        <f t="shared" si="5"/>
        <v>0</v>
      </c>
      <c r="AB22" s="104"/>
      <c r="AC22" s="126">
        <f t="shared" si="6"/>
        <v>0</v>
      </c>
      <c r="AD22" s="296"/>
      <c r="AE22" s="126">
        <f t="shared" si="15"/>
        <v>0</v>
      </c>
      <c r="AF22" s="297"/>
      <c r="AG22" s="104" t="str">
        <f t="shared" si="7"/>
        <v>0</v>
      </c>
      <c r="AH22" s="296"/>
      <c r="AI22" s="104" t="str">
        <f t="shared" si="8"/>
        <v>0</v>
      </c>
      <c r="AJ22" s="297"/>
      <c r="AK22" s="126" t="str">
        <f t="shared" si="16"/>
        <v/>
      </c>
      <c r="AL22" s="127">
        <f t="shared" si="17"/>
        <v>0</v>
      </c>
      <c r="AM22" s="127">
        <f t="shared" si="18"/>
        <v>0</v>
      </c>
      <c r="AN22" s="128" t="str">
        <f t="shared" si="19"/>
        <v/>
      </c>
      <c r="AO22" s="112"/>
      <c r="AP22" s="107"/>
      <c r="AQ22" s="107"/>
      <c r="AR22" s="107">
        <f t="shared" si="21"/>
        <v>0</v>
      </c>
      <c r="AS22" s="108">
        <f t="shared" si="20"/>
        <v>0</v>
      </c>
    </row>
    <row r="23" spans="1:45" x14ac:dyDescent="0.2">
      <c r="A23" s="82">
        <v>8</v>
      </c>
      <c r="B23" s="82"/>
      <c r="C23" s="110"/>
      <c r="D23" s="110"/>
      <c r="E23" s="110"/>
      <c r="F23" s="110"/>
      <c r="G23" s="110"/>
      <c r="H23" s="240"/>
      <c r="I23" s="196"/>
      <c r="J23" s="197"/>
      <c r="K23" s="123">
        <f t="shared" si="9"/>
        <v>0</v>
      </c>
      <c r="L23" s="115"/>
      <c r="M23" s="124">
        <f t="shared" si="0"/>
        <v>0</v>
      </c>
      <c r="N23" s="125">
        <f t="shared" si="0"/>
        <v>0</v>
      </c>
      <c r="O23" s="125">
        <f t="shared" si="10"/>
        <v>0</v>
      </c>
      <c r="P23" s="125">
        <f t="shared" si="11"/>
        <v>0</v>
      </c>
      <c r="Q23" s="125">
        <f t="shared" si="12"/>
        <v>0</v>
      </c>
      <c r="R23" s="125" t="str">
        <f t="shared" si="1"/>
        <v/>
      </c>
      <c r="S23" s="125">
        <f t="shared" si="13"/>
        <v>0</v>
      </c>
      <c r="T23" s="282"/>
      <c r="U23" s="125">
        <f t="shared" si="2"/>
        <v>0</v>
      </c>
      <c r="V23" s="104"/>
      <c r="W23" s="125" t="str">
        <f t="shared" si="3"/>
        <v>0</v>
      </c>
      <c r="X23" s="125">
        <f t="shared" si="14"/>
        <v>0</v>
      </c>
      <c r="Y23" s="125" t="str">
        <f t="shared" si="4"/>
        <v>0</v>
      </c>
      <c r="Z23" s="282"/>
      <c r="AA23" s="126">
        <f t="shared" si="5"/>
        <v>0</v>
      </c>
      <c r="AB23" s="104"/>
      <c r="AC23" s="126">
        <f t="shared" si="6"/>
        <v>0</v>
      </c>
      <c r="AD23" s="295"/>
      <c r="AE23" s="126">
        <f t="shared" si="15"/>
        <v>0</v>
      </c>
      <c r="AF23" s="104"/>
      <c r="AG23" s="104" t="str">
        <f t="shared" si="7"/>
        <v>0</v>
      </c>
      <c r="AH23" s="295"/>
      <c r="AI23" s="104" t="str">
        <f t="shared" si="8"/>
        <v>0</v>
      </c>
      <c r="AJ23" s="104"/>
      <c r="AK23" s="126" t="str">
        <f t="shared" si="16"/>
        <v/>
      </c>
      <c r="AL23" s="127">
        <f t="shared" si="17"/>
        <v>0</v>
      </c>
      <c r="AM23" s="127">
        <f t="shared" si="18"/>
        <v>0</v>
      </c>
      <c r="AN23" s="128" t="str">
        <f t="shared" si="19"/>
        <v/>
      </c>
      <c r="AO23" s="112"/>
      <c r="AP23" s="107"/>
      <c r="AQ23" s="107"/>
      <c r="AR23" s="107">
        <f t="shared" si="21"/>
        <v>0</v>
      </c>
      <c r="AS23" s="108">
        <f t="shared" si="20"/>
        <v>0</v>
      </c>
    </row>
    <row r="24" spans="1:45" x14ac:dyDescent="0.2">
      <c r="A24" s="82">
        <v>9</v>
      </c>
      <c r="B24" s="82"/>
      <c r="C24" s="110"/>
      <c r="D24" s="110"/>
      <c r="E24" s="110"/>
      <c r="F24" s="110"/>
      <c r="G24" s="110"/>
      <c r="H24" s="240"/>
      <c r="I24" s="196"/>
      <c r="J24" s="197"/>
      <c r="K24" s="123">
        <f t="shared" si="9"/>
        <v>0</v>
      </c>
      <c r="L24" s="115"/>
      <c r="M24" s="124">
        <f t="shared" si="0"/>
        <v>0</v>
      </c>
      <c r="N24" s="125">
        <f t="shared" si="0"/>
        <v>0</v>
      </c>
      <c r="O24" s="125">
        <f t="shared" si="10"/>
        <v>0</v>
      </c>
      <c r="P24" s="125">
        <f t="shared" si="11"/>
        <v>0</v>
      </c>
      <c r="Q24" s="125">
        <f t="shared" si="12"/>
        <v>0</v>
      </c>
      <c r="R24" s="125" t="str">
        <f t="shared" si="1"/>
        <v/>
      </c>
      <c r="S24" s="125">
        <f t="shared" si="13"/>
        <v>0</v>
      </c>
      <c r="T24" s="282"/>
      <c r="U24" s="125">
        <f t="shared" si="2"/>
        <v>0</v>
      </c>
      <c r="V24" s="104"/>
      <c r="W24" s="125" t="str">
        <f t="shared" si="3"/>
        <v>0</v>
      </c>
      <c r="X24" s="125">
        <f t="shared" si="14"/>
        <v>0</v>
      </c>
      <c r="Y24" s="125" t="str">
        <f t="shared" si="4"/>
        <v>0</v>
      </c>
      <c r="Z24" s="282"/>
      <c r="AA24" s="126">
        <f t="shared" si="5"/>
        <v>0</v>
      </c>
      <c r="AB24" s="104"/>
      <c r="AC24" s="126">
        <f t="shared" si="6"/>
        <v>0</v>
      </c>
      <c r="AD24" s="295"/>
      <c r="AE24" s="126">
        <f t="shared" si="15"/>
        <v>0</v>
      </c>
      <c r="AF24" s="104"/>
      <c r="AG24" s="104" t="str">
        <f t="shared" si="7"/>
        <v>0</v>
      </c>
      <c r="AH24" s="295"/>
      <c r="AI24" s="104" t="str">
        <f t="shared" si="8"/>
        <v>0</v>
      </c>
      <c r="AJ24" s="104"/>
      <c r="AK24" s="126" t="str">
        <f t="shared" si="16"/>
        <v/>
      </c>
      <c r="AL24" s="127">
        <f t="shared" si="17"/>
        <v>0</v>
      </c>
      <c r="AM24" s="127">
        <f t="shared" si="18"/>
        <v>0</v>
      </c>
      <c r="AN24" s="128" t="str">
        <f t="shared" si="19"/>
        <v/>
      </c>
      <c r="AO24" s="112"/>
      <c r="AP24" s="107"/>
      <c r="AQ24" s="107"/>
      <c r="AR24" s="107">
        <f t="shared" si="21"/>
        <v>0</v>
      </c>
      <c r="AS24" s="108">
        <f t="shared" si="20"/>
        <v>0</v>
      </c>
    </row>
    <row r="25" spans="1:45" x14ac:dyDescent="0.2">
      <c r="A25" s="82">
        <v>10</v>
      </c>
      <c r="B25" s="82"/>
      <c r="C25" s="110"/>
      <c r="D25" s="110"/>
      <c r="E25" s="110"/>
      <c r="F25" s="110"/>
      <c r="G25" s="110"/>
      <c r="H25" s="240"/>
      <c r="I25" s="196"/>
      <c r="J25" s="197"/>
      <c r="K25" s="123">
        <f t="shared" si="9"/>
        <v>0</v>
      </c>
      <c r="L25" s="115"/>
      <c r="M25" s="124">
        <f t="shared" si="0"/>
        <v>0</v>
      </c>
      <c r="N25" s="125">
        <f t="shared" si="0"/>
        <v>0</v>
      </c>
      <c r="O25" s="125">
        <f t="shared" si="10"/>
        <v>0</v>
      </c>
      <c r="P25" s="125">
        <f t="shared" si="11"/>
        <v>0</v>
      </c>
      <c r="Q25" s="125">
        <f t="shared" si="12"/>
        <v>0</v>
      </c>
      <c r="R25" s="125" t="str">
        <f t="shared" si="1"/>
        <v/>
      </c>
      <c r="S25" s="125">
        <f t="shared" si="13"/>
        <v>0</v>
      </c>
      <c r="T25" s="282"/>
      <c r="U25" s="125">
        <f t="shared" si="2"/>
        <v>0</v>
      </c>
      <c r="V25" s="104"/>
      <c r="W25" s="125" t="str">
        <f t="shared" si="3"/>
        <v>0</v>
      </c>
      <c r="X25" s="125">
        <f t="shared" si="14"/>
        <v>0</v>
      </c>
      <c r="Y25" s="125" t="str">
        <f t="shared" si="4"/>
        <v>0</v>
      </c>
      <c r="Z25" s="282"/>
      <c r="AA25" s="126">
        <f t="shared" si="5"/>
        <v>0</v>
      </c>
      <c r="AB25" s="104"/>
      <c r="AC25" s="126">
        <f t="shared" si="6"/>
        <v>0</v>
      </c>
      <c r="AD25" s="295"/>
      <c r="AE25" s="126">
        <f t="shared" si="15"/>
        <v>0</v>
      </c>
      <c r="AF25" s="104"/>
      <c r="AG25" s="104" t="str">
        <f t="shared" si="7"/>
        <v>0</v>
      </c>
      <c r="AH25" s="295"/>
      <c r="AI25" s="104" t="str">
        <f t="shared" si="8"/>
        <v>0</v>
      </c>
      <c r="AJ25" s="104"/>
      <c r="AK25" s="126" t="str">
        <f t="shared" si="16"/>
        <v/>
      </c>
      <c r="AL25" s="127">
        <f t="shared" si="17"/>
        <v>0</v>
      </c>
      <c r="AM25" s="127">
        <f t="shared" si="18"/>
        <v>0</v>
      </c>
      <c r="AN25" s="128" t="str">
        <f t="shared" si="19"/>
        <v/>
      </c>
      <c r="AO25" s="112"/>
      <c r="AP25" s="107"/>
      <c r="AQ25" s="107"/>
      <c r="AR25" s="107">
        <f t="shared" si="21"/>
        <v>0</v>
      </c>
      <c r="AS25" s="108">
        <f t="shared" si="20"/>
        <v>0</v>
      </c>
    </row>
    <row r="26" spans="1:45" x14ac:dyDescent="0.2">
      <c r="A26" s="82">
        <v>11</v>
      </c>
      <c r="B26" s="82"/>
      <c r="C26" s="110"/>
      <c r="D26" s="110"/>
      <c r="E26" s="110"/>
      <c r="F26" s="110"/>
      <c r="G26" s="110"/>
      <c r="H26" s="240"/>
      <c r="I26" s="196"/>
      <c r="J26" s="197"/>
      <c r="K26" s="123">
        <f t="shared" si="9"/>
        <v>0</v>
      </c>
      <c r="L26" s="115"/>
      <c r="M26" s="124">
        <f t="shared" si="0"/>
        <v>0</v>
      </c>
      <c r="N26" s="125">
        <f t="shared" si="0"/>
        <v>0</v>
      </c>
      <c r="O26" s="125">
        <f t="shared" si="10"/>
        <v>0</v>
      </c>
      <c r="P26" s="125">
        <f t="shared" si="11"/>
        <v>0</v>
      </c>
      <c r="Q26" s="125">
        <f t="shared" si="12"/>
        <v>0</v>
      </c>
      <c r="R26" s="125" t="str">
        <f t="shared" si="1"/>
        <v/>
      </c>
      <c r="S26" s="125">
        <f t="shared" si="13"/>
        <v>0</v>
      </c>
      <c r="T26" s="282"/>
      <c r="U26" s="125">
        <f t="shared" si="2"/>
        <v>0</v>
      </c>
      <c r="V26" s="104"/>
      <c r="W26" s="125" t="str">
        <f t="shared" si="3"/>
        <v>0</v>
      </c>
      <c r="X26" s="125">
        <f t="shared" si="14"/>
        <v>0</v>
      </c>
      <c r="Y26" s="125" t="str">
        <f t="shared" si="4"/>
        <v>0</v>
      </c>
      <c r="Z26" s="282"/>
      <c r="AA26" s="126">
        <f t="shared" si="5"/>
        <v>0</v>
      </c>
      <c r="AB26" s="104"/>
      <c r="AC26" s="126">
        <f t="shared" si="6"/>
        <v>0</v>
      </c>
      <c r="AD26" s="295"/>
      <c r="AE26" s="126">
        <f t="shared" si="15"/>
        <v>0</v>
      </c>
      <c r="AF26" s="104"/>
      <c r="AG26" s="104" t="str">
        <f t="shared" si="7"/>
        <v>0</v>
      </c>
      <c r="AH26" s="295"/>
      <c r="AI26" s="104" t="str">
        <f t="shared" si="8"/>
        <v>0</v>
      </c>
      <c r="AJ26" s="104"/>
      <c r="AK26" s="126" t="str">
        <f t="shared" si="16"/>
        <v/>
      </c>
      <c r="AL26" s="127">
        <f t="shared" si="17"/>
        <v>0</v>
      </c>
      <c r="AM26" s="127">
        <f t="shared" si="18"/>
        <v>0</v>
      </c>
      <c r="AN26" s="128" t="str">
        <f t="shared" si="19"/>
        <v/>
      </c>
      <c r="AO26" s="112"/>
      <c r="AP26" s="107"/>
      <c r="AQ26" s="107"/>
      <c r="AR26" s="107">
        <f t="shared" si="21"/>
        <v>0</v>
      </c>
      <c r="AS26" s="108">
        <f t="shared" si="20"/>
        <v>0</v>
      </c>
    </row>
    <row r="27" spans="1:45" x14ac:dyDescent="0.2">
      <c r="A27" s="82">
        <v>12</v>
      </c>
      <c r="B27" s="82"/>
      <c r="C27" s="110"/>
      <c r="D27" s="110"/>
      <c r="E27" s="110"/>
      <c r="F27" s="110"/>
      <c r="G27" s="110"/>
      <c r="H27" s="240"/>
      <c r="I27" s="196"/>
      <c r="J27" s="197"/>
      <c r="K27" s="123">
        <f t="shared" si="9"/>
        <v>0</v>
      </c>
      <c r="L27" s="115"/>
      <c r="M27" s="124">
        <f t="shared" si="0"/>
        <v>0</v>
      </c>
      <c r="N27" s="125">
        <f t="shared" si="0"/>
        <v>0</v>
      </c>
      <c r="O27" s="125">
        <f t="shared" si="10"/>
        <v>0</v>
      </c>
      <c r="P27" s="125">
        <f t="shared" si="11"/>
        <v>0</v>
      </c>
      <c r="Q27" s="125">
        <f t="shared" si="12"/>
        <v>0</v>
      </c>
      <c r="R27" s="125" t="str">
        <f t="shared" si="1"/>
        <v/>
      </c>
      <c r="S27" s="125">
        <f t="shared" si="13"/>
        <v>0</v>
      </c>
      <c r="T27" s="130"/>
      <c r="U27" s="125">
        <f t="shared" si="2"/>
        <v>0</v>
      </c>
      <c r="V27" s="104"/>
      <c r="W27" s="125" t="str">
        <f t="shared" si="3"/>
        <v>0</v>
      </c>
      <c r="X27" s="125">
        <f t="shared" si="14"/>
        <v>0</v>
      </c>
      <c r="Y27" s="125" t="str">
        <f t="shared" si="4"/>
        <v>0</v>
      </c>
      <c r="Z27" s="282"/>
      <c r="AA27" s="126">
        <f t="shared" si="5"/>
        <v>0</v>
      </c>
      <c r="AB27" s="104"/>
      <c r="AC27" s="126">
        <f t="shared" si="6"/>
        <v>0</v>
      </c>
      <c r="AD27" s="296"/>
      <c r="AE27" s="126">
        <f t="shared" si="15"/>
        <v>0</v>
      </c>
      <c r="AF27" s="297"/>
      <c r="AG27" s="104" t="str">
        <f t="shared" si="7"/>
        <v>0</v>
      </c>
      <c r="AH27" s="296"/>
      <c r="AI27" s="104" t="str">
        <f t="shared" si="8"/>
        <v>0</v>
      </c>
      <c r="AJ27" s="297"/>
      <c r="AK27" s="126" t="str">
        <f t="shared" si="16"/>
        <v/>
      </c>
      <c r="AL27" s="127">
        <f t="shared" si="17"/>
        <v>0</v>
      </c>
      <c r="AM27" s="127">
        <f t="shared" si="18"/>
        <v>0</v>
      </c>
      <c r="AN27" s="128" t="str">
        <f t="shared" si="19"/>
        <v/>
      </c>
      <c r="AO27" s="112"/>
      <c r="AP27" s="107"/>
      <c r="AQ27" s="107"/>
      <c r="AR27" s="107">
        <f t="shared" si="21"/>
        <v>0</v>
      </c>
      <c r="AS27" s="108">
        <f t="shared" si="20"/>
        <v>0</v>
      </c>
    </row>
    <row r="28" spans="1:45" x14ac:dyDescent="0.2">
      <c r="A28" s="82">
        <v>13</v>
      </c>
      <c r="B28" s="82"/>
      <c r="C28" s="110"/>
      <c r="D28" s="110"/>
      <c r="E28" s="110"/>
      <c r="F28" s="110"/>
      <c r="G28" s="110"/>
      <c r="H28" s="240"/>
      <c r="I28" s="196"/>
      <c r="J28" s="197"/>
      <c r="K28" s="123">
        <f t="shared" si="9"/>
        <v>0</v>
      </c>
      <c r="L28" s="115"/>
      <c r="M28" s="124">
        <f t="shared" si="0"/>
        <v>0</v>
      </c>
      <c r="N28" s="125">
        <f t="shared" si="0"/>
        <v>0</v>
      </c>
      <c r="O28" s="125">
        <f t="shared" si="10"/>
        <v>0</v>
      </c>
      <c r="P28" s="125">
        <f t="shared" si="11"/>
        <v>0</v>
      </c>
      <c r="Q28" s="125">
        <f t="shared" si="12"/>
        <v>0</v>
      </c>
      <c r="R28" s="125" t="str">
        <f t="shared" si="1"/>
        <v/>
      </c>
      <c r="S28" s="125">
        <f t="shared" si="13"/>
        <v>0</v>
      </c>
      <c r="T28" s="130"/>
      <c r="U28" s="125">
        <f t="shared" si="2"/>
        <v>0</v>
      </c>
      <c r="V28" s="104"/>
      <c r="W28" s="125" t="str">
        <f t="shared" si="3"/>
        <v>0</v>
      </c>
      <c r="X28" s="125">
        <f t="shared" si="14"/>
        <v>0</v>
      </c>
      <c r="Y28" s="125" t="str">
        <f t="shared" si="4"/>
        <v>0</v>
      </c>
      <c r="Z28" s="282"/>
      <c r="AA28" s="126">
        <f t="shared" si="5"/>
        <v>0</v>
      </c>
      <c r="AB28" s="104"/>
      <c r="AC28" s="126">
        <f t="shared" si="6"/>
        <v>0</v>
      </c>
      <c r="AD28" s="296"/>
      <c r="AE28" s="126">
        <f t="shared" si="15"/>
        <v>0</v>
      </c>
      <c r="AF28" s="297"/>
      <c r="AG28" s="104" t="str">
        <f t="shared" si="7"/>
        <v>0</v>
      </c>
      <c r="AH28" s="296"/>
      <c r="AI28" s="104" t="str">
        <f t="shared" si="8"/>
        <v>0</v>
      </c>
      <c r="AJ28" s="297"/>
      <c r="AK28" s="126" t="str">
        <f t="shared" si="16"/>
        <v/>
      </c>
      <c r="AL28" s="127">
        <f t="shared" si="17"/>
        <v>0</v>
      </c>
      <c r="AM28" s="127">
        <f t="shared" si="18"/>
        <v>0</v>
      </c>
      <c r="AN28" s="128" t="str">
        <f t="shared" si="19"/>
        <v/>
      </c>
      <c r="AO28" s="114"/>
      <c r="AP28" s="107"/>
      <c r="AQ28" s="107"/>
      <c r="AR28" s="107">
        <f t="shared" si="21"/>
        <v>0</v>
      </c>
      <c r="AS28" s="108">
        <f t="shared" si="20"/>
        <v>0</v>
      </c>
    </row>
    <row r="29" spans="1:45" x14ac:dyDescent="0.2">
      <c r="A29" s="82">
        <v>14</v>
      </c>
      <c r="B29" s="82"/>
      <c r="C29" s="110"/>
      <c r="D29" s="110"/>
      <c r="E29" s="110"/>
      <c r="F29" s="110"/>
      <c r="G29" s="110"/>
      <c r="H29" s="240"/>
      <c r="I29" s="196"/>
      <c r="J29" s="197"/>
      <c r="K29" s="123">
        <f t="shared" si="9"/>
        <v>0</v>
      </c>
      <c r="L29" s="115"/>
      <c r="M29" s="124">
        <f t="shared" si="0"/>
        <v>0</v>
      </c>
      <c r="N29" s="125">
        <f t="shared" si="0"/>
        <v>0</v>
      </c>
      <c r="O29" s="125">
        <f t="shared" si="10"/>
        <v>0</v>
      </c>
      <c r="P29" s="125">
        <f t="shared" si="11"/>
        <v>0</v>
      </c>
      <c r="Q29" s="125">
        <f t="shared" si="12"/>
        <v>0</v>
      </c>
      <c r="R29" s="125" t="str">
        <f t="shared" si="1"/>
        <v/>
      </c>
      <c r="S29" s="125">
        <f t="shared" si="13"/>
        <v>0</v>
      </c>
      <c r="T29" s="129"/>
      <c r="U29" s="125">
        <f t="shared" si="2"/>
        <v>0</v>
      </c>
      <c r="V29" s="104"/>
      <c r="W29" s="125" t="str">
        <f t="shared" si="3"/>
        <v>0</v>
      </c>
      <c r="X29" s="125">
        <f t="shared" si="14"/>
        <v>0</v>
      </c>
      <c r="Y29" s="125" t="str">
        <f t="shared" si="4"/>
        <v>0</v>
      </c>
      <c r="Z29" s="282"/>
      <c r="AA29" s="126">
        <f t="shared" si="5"/>
        <v>0</v>
      </c>
      <c r="AB29" s="104"/>
      <c r="AC29" s="126">
        <f t="shared" si="6"/>
        <v>0</v>
      </c>
      <c r="AD29" s="295"/>
      <c r="AE29" s="126">
        <f t="shared" si="15"/>
        <v>0</v>
      </c>
      <c r="AF29" s="104"/>
      <c r="AG29" s="104" t="str">
        <f t="shared" si="7"/>
        <v>0</v>
      </c>
      <c r="AH29" s="295"/>
      <c r="AI29" s="104" t="str">
        <f t="shared" si="8"/>
        <v>0</v>
      </c>
      <c r="AJ29" s="104"/>
      <c r="AK29" s="126" t="str">
        <f t="shared" si="16"/>
        <v/>
      </c>
      <c r="AL29" s="127">
        <f t="shared" si="17"/>
        <v>0</v>
      </c>
      <c r="AM29" s="127">
        <f t="shared" si="18"/>
        <v>0</v>
      </c>
      <c r="AN29" s="128" t="str">
        <f t="shared" si="19"/>
        <v/>
      </c>
      <c r="AO29" s="112"/>
      <c r="AP29" s="107"/>
      <c r="AQ29" s="107"/>
      <c r="AR29" s="107">
        <f t="shared" si="21"/>
        <v>0</v>
      </c>
      <c r="AS29" s="108">
        <f t="shared" si="20"/>
        <v>0</v>
      </c>
    </row>
    <row r="30" spans="1:45" x14ac:dyDescent="0.2">
      <c r="A30" s="82">
        <v>15</v>
      </c>
      <c r="B30" s="82"/>
      <c r="C30" s="110"/>
      <c r="D30" s="110"/>
      <c r="E30" s="110"/>
      <c r="F30" s="110"/>
      <c r="G30" s="110"/>
      <c r="H30" s="240"/>
      <c r="I30" s="196"/>
      <c r="J30" s="197"/>
      <c r="K30" s="123">
        <f t="shared" si="9"/>
        <v>0</v>
      </c>
      <c r="L30" s="115"/>
      <c r="M30" s="124">
        <f t="shared" si="0"/>
        <v>0</v>
      </c>
      <c r="N30" s="125">
        <f t="shared" si="0"/>
        <v>0</v>
      </c>
      <c r="O30" s="125">
        <f t="shared" si="10"/>
        <v>0</v>
      </c>
      <c r="P30" s="125">
        <f t="shared" si="11"/>
        <v>0</v>
      </c>
      <c r="Q30" s="125">
        <f t="shared" si="12"/>
        <v>0</v>
      </c>
      <c r="R30" s="125" t="str">
        <f t="shared" si="1"/>
        <v/>
      </c>
      <c r="S30" s="125">
        <f t="shared" si="13"/>
        <v>0</v>
      </c>
      <c r="T30" s="129"/>
      <c r="U30" s="125">
        <f t="shared" si="2"/>
        <v>0</v>
      </c>
      <c r="V30" s="104"/>
      <c r="W30" s="125" t="str">
        <f t="shared" si="3"/>
        <v>0</v>
      </c>
      <c r="X30" s="125">
        <f t="shared" si="14"/>
        <v>0</v>
      </c>
      <c r="Y30" s="125" t="str">
        <f t="shared" si="4"/>
        <v>0</v>
      </c>
      <c r="Z30" s="282"/>
      <c r="AA30" s="126">
        <f t="shared" si="5"/>
        <v>0</v>
      </c>
      <c r="AB30" s="104"/>
      <c r="AC30" s="126">
        <f t="shared" si="6"/>
        <v>0</v>
      </c>
      <c r="AD30" s="295"/>
      <c r="AE30" s="126">
        <f t="shared" si="15"/>
        <v>0</v>
      </c>
      <c r="AF30" s="104"/>
      <c r="AG30" s="104" t="str">
        <f t="shared" si="7"/>
        <v>0</v>
      </c>
      <c r="AH30" s="295"/>
      <c r="AI30" s="104" t="str">
        <f t="shared" si="8"/>
        <v>0</v>
      </c>
      <c r="AJ30" s="104"/>
      <c r="AK30" s="126" t="str">
        <f t="shared" si="16"/>
        <v/>
      </c>
      <c r="AL30" s="127">
        <f t="shared" si="17"/>
        <v>0</v>
      </c>
      <c r="AM30" s="127">
        <f t="shared" si="18"/>
        <v>0</v>
      </c>
      <c r="AN30" s="128" t="str">
        <f t="shared" si="19"/>
        <v/>
      </c>
      <c r="AO30" s="112"/>
      <c r="AP30" s="107"/>
      <c r="AQ30" s="107"/>
      <c r="AR30" s="107">
        <f t="shared" si="21"/>
        <v>0</v>
      </c>
      <c r="AS30" s="108">
        <f t="shared" si="20"/>
        <v>0</v>
      </c>
    </row>
    <row r="31" spans="1:45" x14ac:dyDescent="0.2">
      <c r="A31" s="82">
        <v>16</v>
      </c>
      <c r="B31" s="82"/>
      <c r="C31" s="110"/>
      <c r="D31" s="110"/>
      <c r="E31" s="110"/>
      <c r="F31" s="110"/>
      <c r="G31" s="110"/>
      <c r="H31" s="240"/>
      <c r="I31" s="196"/>
      <c r="J31" s="197"/>
      <c r="K31" s="123">
        <f t="shared" si="9"/>
        <v>0</v>
      </c>
      <c r="L31" s="115"/>
      <c r="M31" s="124">
        <f t="shared" si="0"/>
        <v>0</v>
      </c>
      <c r="N31" s="125">
        <f t="shared" si="0"/>
        <v>0</v>
      </c>
      <c r="O31" s="125">
        <f t="shared" si="10"/>
        <v>0</v>
      </c>
      <c r="P31" s="125">
        <f t="shared" si="11"/>
        <v>0</v>
      </c>
      <c r="Q31" s="125">
        <f t="shared" si="12"/>
        <v>0</v>
      </c>
      <c r="R31" s="125" t="str">
        <f t="shared" si="1"/>
        <v/>
      </c>
      <c r="S31" s="125">
        <f t="shared" si="13"/>
        <v>0</v>
      </c>
      <c r="T31" s="130"/>
      <c r="U31" s="125">
        <f t="shared" si="2"/>
        <v>0</v>
      </c>
      <c r="V31" s="104"/>
      <c r="W31" s="125" t="str">
        <f t="shared" si="3"/>
        <v>0</v>
      </c>
      <c r="X31" s="125">
        <f t="shared" si="14"/>
        <v>0</v>
      </c>
      <c r="Y31" s="125" t="str">
        <f t="shared" si="4"/>
        <v>0</v>
      </c>
      <c r="Z31" s="282"/>
      <c r="AA31" s="126">
        <f t="shared" si="5"/>
        <v>0</v>
      </c>
      <c r="AB31" s="104"/>
      <c r="AC31" s="126">
        <f t="shared" si="6"/>
        <v>0</v>
      </c>
      <c r="AD31" s="296"/>
      <c r="AE31" s="126">
        <f t="shared" si="15"/>
        <v>0</v>
      </c>
      <c r="AF31" s="297"/>
      <c r="AG31" s="104" t="str">
        <f t="shared" si="7"/>
        <v>0</v>
      </c>
      <c r="AH31" s="296"/>
      <c r="AI31" s="104" t="str">
        <f t="shared" si="8"/>
        <v>0</v>
      </c>
      <c r="AJ31" s="297"/>
      <c r="AK31" s="126" t="str">
        <f t="shared" si="16"/>
        <v/>
      </c>
      <c r="AL31" s="127">
        <f t="shared" si="17"/>
        <v>0</v>
      </c>
      <c r="AM31" s="127">
        <f t="shared" si="18"/>
        <v>0</v>
      </c>
      <c r="AN31" s="128" t="str">
        <f t="shared" si="19"/>
        <v/>
      </c>
      <c r="AO31" s="112"/>
      <c r="AP31" s="107"/>
      <c r="AQ31" s="107"/>
      <c r="AR31" s="107">
        <f t="shared" si="21"/>
        <v>0</v>
      </c>
      <c r="AS31" s="108">
        <f t="shared" si="20"/>
        <v>0</v>
      </c>
    </row>
    <row r="32" spans="1:45" x14ac:dyDescent="0.2">
      <c r="A32" s="82">
        <v>17</v>
      </c>
      <c r="B32" s="82"/>
      <c r="C32" s="110"/>
      <c r="D32" s="110"/>
      <c r="E32" s="110"/>
      <c r="F32" s="110"/>
      <c r="G32" s="110"/>
      <c r="H32" s="240"/>
      <c r="I32" s="196"/>
      <c r="J32" s="197"/>
      <c r="K32" s="123">
        <f t="shared" si="9"/>
        <v>0</v>
      </c>
      <c r="L32" s="115"/>
      <c r="M32" s="124">
        <f t="shared" si="0"/>
        <v>0</v>
      </c>
      <c r="N32" s="125">
        <f t="shared" si="0"/>
        <v>0</v>
      </c>
      <c r="O32" s="125">
        <f t="shared" si="10"/>
        <v>0</v>
      </c>
      <c r="P32" s="125">
        <f t="shared" si="11"/>
        <v>0</v>
      </c>
      <c r="Q32" s="125">
        <f t="shared" si="12"/>
        <v>0</v>
      </c>
      <c r="R32" s="125" t="str">
        <f t="shared" si="1"/>
        <v/>
      </c>
      <c r="S32" s="125">
        <f t="shared" si="13"/>
        <v>0</v>
      </c>
      <c r="T32" s="130"/>
      <c r="U32" s="125">
        <f t="shared" si="2"/>
        <v>0</v>
      </c>
      <c r="V32" s="104"/>
      <c r="W32" s="125" t="str">
        <f t="shared" si="3"/>
        <v>0</v>
      </c>
      <c r="X32" s="125">
        <f t="shared" si="14"/>
        <v>0</v>
      </c>
      <c r="Y32" s="125" t="str">
        <f t="shared" si="4"/>
        <v>0</v>
      </c>
      <c r="Z32" s="282"/>
      <c r="AA32" s="126">
        <f t="shared" si="5"/>
        <v>0</v>
      </c>
      <c r="AB32" s="104"/>
      <c r="AC32" s="126">
        <f t="shared" si="6"/>
        <v>0</v>
      </c>
      <c r="AD32" s="296"/>
      <c r="AE32" s="126">
        <f t="shared" si="15"/>
        <v>0</v>
      </c>
      <c r="AF32" s="297"/>
      <c r="AG32" s="104" t="str">
        <f t="shared" si="7"/>
        <v>0</v>
      </c>
      <c r="AH32" s="296"/>
      <c r="AI32" s="104" t="str">
        <f t="shared" si="8"/>
        <v>0</v>
      </c>
      <c r="AJ32" s="297"/>
      <c r="AK32" s="126" t="str">
        <f t="shared" si="16"/>
        <v/>
      </c>
      <c r="AL32" s="127">
        <f t="shared" si="17"/>
        <v>0</v>
      </c>
      <c r="AM32" s="127">
        <f t="shared" si="18"/>
        <v>0</v>
      </c>
      <c r="AN32" s="128" t="str">
        <f t="shared" si="19"/>
        <v/>
      </c>
      <c r="AO32" s="112"/>
      <c r="AP32" s="107"/>
      <c r="AQ32" s="107"/>
      <c r="AR32" s="107">
        <f t="shared" si="21"/>
        <v>0</v>
      </c>
      <c r="AS32" s="108">
        <f t="shared" si="20"/>
        <v>0</v>
      </c>
    </row>
    <row r="33" spans="1:45" x14ac:dyDescent="0.2">
      <c r="A33" s="82">
        <v>18</v>
      </c>
      <c r="B33" s="82"/>
      <c r="C33" s="110"/>
      <c r="D33" s="110"/>
      <c r="E33" s="110"/>
      <c r="F33" s="110"/>
      <c r="G33" s="110"/>
      <c r="H33" s="240"/>
      <c r="I33" s="196"/>
      <c r="J33" s="197"/>
      <c r="K33" s="123">
        <f t="shared" si="9"/>
        <v>0</v>
      </c>
      <c r="L33" s="115"/>
      <c r="M33" s="124">
        <f t="shared" si="0"/>
        <v>0</v>
      </c>
      <c r="N33" s="125">
        <f t="shared" si="0"/>
        <v>0</v>
      </c>
      <c r="O33" s="125">
        <f t="shared" si="10"/>
        <v>0</v>
      </c>
      <c r="P33" s="125">
        <f t="shared" si="11"/>
        <v>0</v>
      </c>
      <c r="Q33" s="125">
        <f t="shared" si="12"/>
        <v>0</v>
      </c>
      <c r="R33" s="125" t="str">
        <f t="shared" si="1"/>
        <v/>
      </c>
      <c r="S33" s="125">
        <f t="shared" si="13"/>
        <v>0</v>
      </c>
      <c r="T33" s="129"/>
      <c r="U33" s="125">
        <f t="shared" si="2"/>
        <v>0</v>
      </c>
      <c r="V33" s="104"/>
      <c r="W33" s="125" t="str">
        <f t="shared" si="3"/>
        <v>0</v>
      </c>
      <c r="X33" s="125">
        <f t="shared" si="14"/>
        <v>0</v>
      </c>
      <c r="Y33" s="125" t="str">
        <f t="shared" si="4"/>
        <v>0</v>
      </c>
      <c r="Z33" s="282"/>
      <c r="AA33" s="126">
        <f t="shared" si="5"/>
        <v>0</v>
      </c>
      <c r="AB33" s="104"/>
      <c r="AC33" s="126">
        <f t="shared" si="6"/>
        <v>0</v>
      </c>
      <c r="AD33" s="295"/>
      <c r="AE33" s="126">
        <f t="shared" si="15"/>
        <v>0</v>
      </c>
      <c r="AF33" s="104"/>
      <c r="AG33" s="104" t="str">
        <f t="shared" si="7"/>
        <v>0</v>
      </c>
      <c r="AH33" s="295"/>
      <c r="AI33" s="104" t="str">
        <f t="shared" si="8"/>
        <v>0</v>
      </c>
      <c r="AJ33" s="104"/>
      <c r="AK33" s="126" t="str">
        <f t="shared" si="16"/>
        <v/>
      </c>
      <c r="AL33" s="127">
        <f t="shared" si="17"/>
        <v>0</v>
      </c>
      <c r="AM33" s="127">
        <f t="shared" si="18"/>
        <v>0</v>
      </c>
      <c r="AN33" s="128" t="str">
        <f t="shared" si="19"/>
        <v/>
      </c>
      <c r="AO33" s="112"/>
      <c r="AP33" s="107"/>
      <c r="AQ33" s="107"/>
      <c r="AR33" s="107">
        <f t="shared" si="21"/>
        <v>0</v>
      </c>
      <c r="AS33" s="108">
        <f t="shared" si="20"/>
        <v>0</v>
      </c>
    </row>
    <row r="34" spans="1:45" x14ac:dyDescent="0.2">
      <c r="A34" s="82">
        <v>19</v>
      </c>
      <c r="B34" s="82"/>
      <c r="C34" s="110"/>
      <c r="D34" s="110"/>
      <c r="E34" s="110"/>
      <c r="F34" s="110"/>
      <c r="G34" s="110"/>
      <c r="H34" s="240"/>
      <c r="I34" s="196"/>
      <c r="J34" s="197"/>
      <c r="K34" s="123">
        <f t="shared" si="9"/>
        <v>0</v>
      </c>
      <c r="L34" s="115"/>
      <c r="M34" s="124">
        <f t="shared" si="0"/>
        <v>0</v>
      </c>
      <c r="N34" s="125">
        <f t="shared" si="0"/>
        <v>0</v>
      </c>
      <c r="O34" s="125">
        <f t="shared" si="10"/>
        <v>0</v>
      </c>
      <c r="P34" s="125">
        <f t="shared" si="11"/>
        <v>0</v>
      </c>
      <c r="Q34" s="125">
        <f t="shared" si="12"/>
        <v>0</v>
      </c>
      <c r="R34" s="125" t="str">
        <f t="shared" si="1"/>
        <v/>
      </c>
      <c r="S34" s="125">
        <f t="shared" si="13"/>
        <v>0</v>
      </c>
      <c r="T34" s="129"/>
      <c r="U34" s="125">
        <f t="shared" si="2"/>
        <v>0</v>
      </c>
      <c r="V34" s="104"/>
      <c r="W34" s="125" t="str">
        <f t="shared" si="3"/>
        <v>0</v>
      </c>
      <c r="X34" s="125">
        <f t="shared" si="14"/>
        <v>0</v>
      </c>
      <c r="Y34" s="125" t="str">
        <f t="shared" si="4"/>
        <v>0</v>
      </c>
      <c r="Z34" s="282"/>
      <c r="AA34" s="126">
        <f t="shared" si="5"/>
        <v>0</v>
      </c>
      <c r="AB34" s="104"/>
      <c r="AC34" s="126">
        <f t="shared" si="6"/>
        <v>0</v>
      </c>
      <c r="AD34" s="295"/>
      <c r="AE34" s="126">
        <f t="shared" si="15"/>
        <v>0</v>
      </c>
      <c r="AF34" s="104"/>
      <c r="AG34" s="104" t="str">
        <f t="shared" si="7"/>
        <v>0</v>
      </c>
      <c r="AH34" s="295"/>
      <c r="AI34" s="104" t="str">
        <f t="shared" si="8"/>
        <v>0</v>
      </c>
      <c r="AJ34" s="104"/>
      <c r="AK34" s="126" t="str">
        <f t="shared" si="16"/>
        <v/>
      </c>
      <c r="AL34" s="127">
        <f t="shared" si="17"/>
        <v>0</v>
      </c>
      <c r="AM34" s="127">
        <f t="shared" si="18"/>
        <v>0</v>
      </c>
      <c r="AN34" s="128" t="str">
        <f t="shared" si="19"/>
        <v/>
      </c>
      <c r="AO34" s="112"/>
      <c r="AP34" s="107"/>
      <c r="AQ34" s="107"/>
      <c r="AR34" s="107">
        <f t="shared" si="21"/>
        <v>0</v>
      </c>
      <c r="AS34" s="108">
        <f t="shared" si="20"/>
        <v>0</v>
      </c>
    </row>
    <row r="35" spans="1:45" x14ac:dyDescent="0.2">
      <c r="A35" s="82">
        <v>20</v>
      </c>
      <c r="B35" s="82"/>
      <c r="C35" s="110"/>
      <c r="D35" s="110"/>
      <c r="E35" s="110"/>
      <c r="F35" s="110"/>
      <c r="G35" s="110"/>
      <c r="H35" s="240"/>
      <c r="I35" s="196"/>
      <c r="J35" s="197"/>
      <c r="K35" s="123">
        <f t="shared" si="9"/>
        <v>0</v>
      </c>
      <c r="L35" s="115"/>
      <c r="M35" s="124">
        <f t="shared" si="0"/>
        <v>0</v>
      </c>
      <c r="N35" s="125">
        <f t="shared" si="0"/>
        <v>0</v>
      </c>
      <c r="O35" s="125">
        <f t="shared" si="10"/>
        <v>0</v>
      </c>
      <c r="P35" s="125">
        <f t="shared" si="11"/>
        <v>0</v>
      </c>
      <c r="Q35" s="125">
        <f t="shared" si="12"/>
        <v>0</v>
      </c>
      <c r="R35" s="125" t="str">
        <f t="shared" si="1"/>
        <v/>
      </c>
      <c r="S35" s="125">
        <f t="shared" si="13"/>
        <v>0</v>
      </c>
      <c r="T35" s="129"/>
      <c r="U35" s="125">
        <f t="shared" si="2"/>
        <v>0</v>
      </c>
      <c r="V35" s="104"/>
      <c r="W35" s="125" t="str">
        <f t="shared" si="3"/>
        <v>0</v>
      </c>
      <c r="X35" s="125">
        <f t="shared" si="14"/>
        <v>0</v>
      </c>
      <c r="Y35" s="125" t="str">
        <f t="shared" si="4"/>
        <v>0</v>
      </c>
      <c r="Z35" s="282"/>
      <c r="AA35" s="126">
        <f t="shared" si="5"/>
        <v>0</v>
      </c>
      <c r="AB35" s="104"/>
      <c r="AC35" s="126">
        <f t="shared" si="6"/>
        <v>0</v>
      </c>
      <c r="AD35" s="295"/>
      <c r="AE35" s="126">
        <f t="shared" si="15"/>
        <v>0</v>
      </c>
      <c r="AF35" s="104"/>
      <c r="AG35" s="104" t="str">
        <f t="shared" si="7"/>
        <v>0</v>
      </c>
      <c r="AH35" s="295"/>
      <c r="AI35" s="104" t="str">
        <f t="shared" si="8"/>
        <v>0</v>
      </c>
      <c r="AJ35" s="104"/>
      <c r="AK35" s="126" t="str">
        <f t="shared" si="16"/>
        <v/>
      </c>
      <c r="AL35" s="127">
        <f t="shared" si="17"/>
        <v>0</v>
      </c>
      <c r="AM35" s="127">
        <f t="shared" si="18"/>
        <v>0</v>
      </c>
      <c r="AN35" s="128" t="str">
        <f t="shared" si="19"/>
        <v/>
      </c>
      <c r="AO35" s="112"/>
      <c r="AP35" s="107"/>
      <c r="AQ35" s="107"/>
      <c r="AR35" s="107">
        <f t="shared" si="21"/>
        <v>0</v>
      </c>
      <c r="AS35" s="108">
        <f t="shared" si="20"/>
        <v>0</v>
      </c>
    </row>
    <row r="36" spans="1:45" x14ac:dyDescent="0.2">
      <c r="A36" s="82">
        <v>21</v>
      </c>
      <c r="B36" s="82"/>
      <c r="C36" s="110"/>
      <c r="D36" s="110"/>
      <c r="E36" s="110"/>
      <c r="F36" s="110"/>
      <c r="G36" s="110"/>
      <c r="H36" s="240"/>
      <c r="I36" s="196"/>
      <c r="J36" s="197"/>
      <c r="K36" s="123">
        <f t="shared" si="9"/>
        <v>0</v>
      </c>
      <c r="L36" s="115"/>
      <c r="M36" s="124">
        <f t="shared" ref="M36:N99" si="22">IFERROR(INDEX(DATA_RASHOT,MATCH($B36,RASHOT_NAME,0),MATCH(M$15,data_rashot_titels,0)),0)</f>
        <v>0</v>
      </c>
      <c r="N36" s="125">
        <f t="shared" si="22"/>
        <v>0</v>
      </c>
      <c r="O36" s="125">
        <f t="shared" si="10"/>
        <v>0</v>
      </c>
      <c r="P36" s="125">
        <f t="shared" si="11"/>
        <v>0</v>
      </c>
      <c r="Q36" s="125">
        <f t="shared" si="12"/>
        <v>0</v>
      </c>
      <c r="R36" s="125" t="str">
        <f t="shared" si="1"/>
        <v/>
      </c>
      <c r="S36" s="125">
        <f t="shared" si="13"/>
        <v>0</v>
      </c>
      <c r="T36" s="130"/>
      <c r="U36" s="125">
        <f t="shared" si="2"/>
        <v>0</v>
      </c>
      <c r="V36" s="104"/>
      <c r="W36" s="125" t="str">
        <f t="shared" si="3"/>
        <v>0</v>
      </c>
      <c r="X36" s="125">
        <f t="shared" si="14"/>
        <v>0</v>
      </c>
      <c r="Y36" s="125" t="str">
        <f t="shared" si="4"/>
        <v>0</v>
      </c>
      <c r="Z36" s="282"/>
      <c r="AA36" s="126">
        <f t="shared" si="5"/>
        <v>0</v>
      </c>
      <c r="AB36" s="104"/>
      <c r="AC36" s="126">
        <f t="shared" si="6"/>
        <v>0</v>
      </c>
      <c r="AD36" s="296"/>
      <c r="AE36" s="126">
        <f t="shared" si="15"/>
        <v>0</v>
      </c>
      <c r="AF36" s="297"/>
      <c r="AG36" s="104" t="str">
        <f t="shared" si="7"/>
        <v>0</v>
      </c>
      <c r="AH36" s="296"/>
      <c r="AI36" s="104" t="str">
        <f t="shared" si="8"/>
        <v>0</v>
      </c>
      <c r="AJ36" s="297"/>
      <c r="AK36" s="126" t="str">
        <f t="shared" si="16"/>
        <v/>
      </c>
      <c r="AL36" s="127">
        <f t="shared" si="17"/>
        <v>0</v>
      </c>
      <c r="AM36" s="127">
        <f t="shared" si="18"/>
        <v>0</v>
      </c>
      <c r="AN36" s="128" t="str">
        <f t="shared" si="19"/>
        <v/>
      </c>
      <c r="AO36" s="112"/>
      <c r="AP36" s="107"/>
      <c r="AQ36" s="107"/>
      <c r="AR36" s="107">
        <f t="shared" si="21"/>
        <v>0</v>
      </c>
      <c r="AS36" s="108">
        <f t="shared" si="20"/>
        <v>0</v>
      </c>
    </row>
    <row r="37" spans="1:45" x14ac:dyDescent="0.2">
      <c r="A37" s="82">
        <v>22</v>
      </c>
      <c r="B37" s="82"/>
      <c r="C37" s="110"/>
      <c r="D37" s="110"/>
      <c r="E37" s="110"/>
      <c r="F37" s="110"/>
      <c r="G37" s="110"/>
      <c r="H37" s="240"/>
      <c r="I37" s="196"/>
      <c r="J37" s="197"/>
      <c r="K37" s="123">
        <f t="shared" si="9"/>
        <v>0</v>
      </c>
      <c r="L37" s="115"/>
      <c r="M37" s="124">
        <f t="shared" si="22"/>
        <v>0</v>
      </c>
      <c r="N37" s="125">
        <f t="shared" si="22"/>
        <v>0</v>
      </c>
      <c r="O37" s="125">
        <f t="shared" si="10"/>
        <v>0</v>
      </c>
      <c r="P37" s="125">
        <f t="shared" si="11"/>
        <v>0</v>
      </c>
      <c r="Q37" s="125">
        <f t="shared" si="12"/>
        <v>0</v>
      </c>
      <c r="R37" s="125" t="str">
        <f t="shared" si="1"/>
        <v/>
      </c>
      <c r="S37" s="125">
        <f t="shared" si="13"/>
        <v>0</v>
      </c>
      <c r="T37" s="130"/>
      <c r="U37" s="125">
        <f t="shared" si="2"/>
        <v>0</v>
      </c>
      <c r="V37" s="104"/>
      <c r="W37" s="125" t="str">
        <f t="shared" si="3"/>
        <v>0</v>
      </c>
      <c r="X37" s="125">
        <f t="shared" si="14"/>
        <v>0</v>
      </c>
      <c r="Y37" s="125" t="str">
        <f t="shared" si="4"/>
        <v>0</v>
      </c>
      <c r="Z37" s="282"/>
      <c r="AA37" s="126">
        <f t="shared" si="5"/>
        <v>0</v>
      </c>
      <c r="AB37" s="104"/>
      <c r="AC37" s="126">
        <f t="shared" si="6"/>
        <v>0</v>
      </c>
      <c r="AD37" s="296"/>
      <c r="AE37" s="126">
        <f t="shared" si="15"/>
        <v>0</v>
      </c>
      <c r="AF37" s="297"/>
      <c r="AG37" s="104" t="str">
        <f t="shared" si="7"/>
        <v>0</v>
      </c>
      <c r="AH37" s="296"/>
      <c r="AI37" s="104" t="str">
        <f t="shared" si="8"/>
        <v>0</v>
      </c>
      <c r="AJ37" s="297"/>
      <c r="AK37" s="126" t="str">
        <f t="shared" si="16"/>
        <v/>
      </c>
      <c r="AL37" s="127">
        <f t="shared" si="17"/>
        <v>0</v>
      </c>
      <c r="AM37" s="127">
        <f t="shared" si="18"/>
        <v>0</v>
      </c>
      <c r="AN37" s="128" t="str">
        <f t="shared" si="19"/>
        <v/>
      </c>
      <c r="AO37" s="112"/>
      <c r="AP37" s="107"/>
      <c r="AQ37" s="107"/>
      <c r="AR37" s="107">
        <f t="shared" si="21"/>
        <v>0</v>
      </c>
      <c r="AS37" s="108">
        <f t="shared" si="20"/>
        <v>0</v>
      </c>
    </row>
    <row r="38" spans="1:45" x14ac:dyDescent="0.2">
      <c r="A38" s="82">
        <v>23</v>
      </c>
      <c r="B38" s="82"/>
      <c r="C38" s="110"/>
      <c r="D38" s="110"/>
      <c r="E38" s="110"/>
      <c r="F38" s="110"/>
      <c r="G38" s="110"/>
      <c r="H38" s="240"/>
      <c r="I38" s="196"/>
      <c r="J38" s="198"/>
      <c r="K38" s="123">
        <f t="shared" si="9"/>
        <v>0</v>
      </c>
      <c r="L38" s="115"/>
      <c r="M38" s="124">
        <f t="shared" si="22"/>
        <v>0</v>
      </c>
      <c r="N38" s="125">
        <f t="shared" si="22"/>
        <v>0</v>
      </c>
      <c r="O38" s="125">
        <f t="shared" si="10"/>
        <v>0</v>
      </c>
      <c r="P38" s="125">
        <f t="shared" si="11"/>
        <v>0</v>
      </c>
      <c r="Q38" s="125">
        <f t="shared" si="12"/>
        <v>0</v>
      </c>
      <c r="R38" s="125" t="str">
        <f t="shared" si="1"/>
        <v/>
      </c>
      <c r="S38" s="125">
        <f t="shared" si="13"/>
        <v>0</v>
      </c>
      <c r="T38" s="129"/>
      <c r="U38" s="125">
        <f t="shared" si="2"/>
        <v>0</v>
      </c>
      <c r="V38" s="104"/>
      <c r="W38" s="125" t="str">
        <f t="shared" si="3"/>
        <v>0</v>
      </c>
      <c r="X38" s="125">
        <f t="shared" si="14"/>
        <v>0</v>
      </c>
      <c r="Y38" s="125" t="str">
        <f t="shared" si="4"/>
        <v>0</v>
      </c>
      <c r="Z38" s="282"/>
      <c r="AA38" s="126">
        <f t="shared" si="5"/>
        <v>0</v>
      </c>
      <c r="AB38" s="104"/>
      <c r="AC38" s="126">
        <f t="shared" si="6"/>
        <v>0</v>
      </c>
      <c r="AD38" s="295"/>
      <c r="AE38" s="126">
        <f t="shared" si="15"/>
        <v>0</v>
      </c>
      <c r="AF38" s="104"/>
      <c r="AG38" s="104" t="str">
        <f t="shared" si="7"/>
        <v>0</v>
      </c>
      <c r="AH38" s="295"/>
      <c r="AI38" s="104" t="str">
        <f t="shared" si="8"/>
        <v>0</v>
      </c>
      <c r="AJ38" s="104"/>
      <c r="AK38" s="126" t="str">
        <f t="shared" si="16"/>
        <v/>
      </c>
      <c r="AL38" s="127">
        <f t="shared" si="17"/>
        <v>0</v>
      </c>
      <c r="AM38" s="127">
        <f t="shared" si="18"/>
        <v>0</v>
      </c>
      <c r="AN38" s="128" t="str">
        <f t="shared" si="19"/>
        <v/>
      </c>
      <c r="AO38" s="112"/>
      <c r="AP38" s="107"/>
      <c r="AQ38" s="107"/>
      <c r="AR38" s="107">
        <f t="shared" si="21"/>
        <v>0</v>
      </c>
      <c r="AS38" s="108">
        <f t="shared" si="20"/>
        <v>0</v>
      </c>
    </row>
    <row r="39" spans="1:45" ht="13.9" x14ac:dyDescent="0.25">
      <c r="A39" s="82">
        <v>24</v>
      </c>
      <c r="B39" s="82"/>
      <c r="C39" s="110"/>
      <c r="D39" s="110"/>
      <c r="E39" s="110"/>
      <c r="F39" s="110"/>
      <c r="G39" s="110"/>
      <c r="H39" s="240"/>
      <c r="I39" s="196"/>
      <c r="J39" s="197"/>
      <c r="K39" s="123">
        <f t="shared" si="9"/>
        <v>0</v>
      </c>
      <c r="L39" s="115"/>
      <c r="M39" s="124">
        <f t="shared" si="22"/>
        <v>0</v>
      </c>
      <c r="N39" s="125">
        <f t="shared" si="22"/>
        <v>0</v>
      </c>
      <c r="O39" s="125">
        <f t="shared" si="10"/>
        <v>0</v>
      </c>
      <c r="P39" s="125">
        <f t="shared" si="11"/>
        <v>0</v>
      </c>
      <c r="Q39" s="125">
        <f t="shared" si="12"/>
        <v>0</v>
      </c>
      <c r="R39" s="125" t="str">
        <f t="shared" si="1"/>
        <v/>
      </c>
      <c r="S39" s="125">
        <f t="shared" si="13"/>
        <v>0</v>
      </c>
      <c r="T39" s="129"/>
      <c r="U39" s="125">
        <f t="shared" si="2"/>
        <v>0</v>
      </c>
      <c r="V39" s="104"/>
      <c r="W39" s="125" t="str">
        <f t="shared" si="3"/>
        <v>0</v>
      </c>
      <c r="X39" s="125">
        <f t="shared" si="14"/>
        <v>0</v>
      </c>
      <c r="Y39" s="125" t="str">
        <f t="shared" si="4"/>
        <v>0</v>
      </c>
      <c r="Z39" s="282"/>
      <c r="AA39" s="126">
        <f t="shared" si="5"/>
        <v>0</v>
      </c>
      <c r="AB39" s="104"/>
      <c r="AC39" s="126">
        <f t="shared" si="6"/>
        <v>0</v>
      </c>
      <c r="AD39" s="295"/>
      <c r="AE39" s="126">
        <f t="shared" si="15"/>
        <v>0</v>
      </c>
      <c r="AF39" s="104"/>
      <c r="AG39" s="104" t="str">
        <f t="shared" si="7"/>
        <v>0</v>
      </c>
      <c r="AH39" s="295"/>
      <c r="AI39" s="104" t="str">
        <f t="shared" si="8"/>
        <v>0</v>
      </c>
      <c r="AJ39" s="104"/>
      <c r="AK39" s="126" t="str">
        <f t="shared" si="16"/>
        <v/>
      </c>
      <c r="AL39" s="127">
        <f t="shared" si="17"/>
        <v>0</v>
      </c>
      <c r="AM39" s="127">
        <f t="shared" si="18"/>
        <v>0</v>
      </c>
      <c r="AN39" s="128" t="str">
        <f t="shared" si="19"/>
        <v/>
      </c>
      <c r="AO39" s="112"/>
      <c r="AP39" s="107"/>
      <c r="AQ39" s="107"/>
      <c r="AR39" s="107">
        <f t="shared" si="21"/>
        <v>0</v>
      </c>
      <c r="AS39" s="108">
        <f t="shared" si="20"/>
        <v>0</v>
      </c>
    </row>
    <row r="40" spans="1:45" ht="13.9" x14ac:dyDescent="0.25">
      <c r="A40" s="82">
        <v>25</v>
      </c>
      <c r="B40" s="82"/>
      <c r="C40" s="110"/>
      <c r="D40" s="110"/>
      <c r="E40" s="110"/>
      <c r="F40" s="110"/>
      <c r="G40" s="110"/>
      <c r="H40" s="240"/>
      <c r="I40" s="196"/>
      <c r="J40" s="197"/>
      <c r="K40" s="123">
        <f t="shared" si="9"/>
        <v>0</v>
      </c>
      <c r="L40" s="115"/>
      <c r="M40" s="124">
        <f t="shared" si="22"/>
        <v>0</v>
      </c>
      <c r="N40" s="125">
        <f t="shared" si="22"/>
        <v>0</v>
      </c>
      <c r="O40" s="125">
        <f t="shared" si="10"/>
        <v>0</v>
      </c>
      <c r="P40" s="125">
        <f t="shared" si="11"/>
        <v>0</v>
      </c>
      <c r="Q40" s="125">
        <f t="shared" si="12"/>
        <v>0</v>
      </c>
      <c r="R40" s="125" t="str">
        <f t="shared" si="1"/>
        <v/>
      </c>
      <c r="S40" s="125">
        <f t="shared" si="13"/>
        <v>0</v>
      </c>
      <c r="T40" s="130"/>
      <c r="U40" s="125">
        <f t="shared" si="2"/>
        <v>0</v>
      </c>
      <c r="V40" s="104"/>
      <c r="W40" s="125" t="str">
        <f t="shared" si="3"/>
        <v>0</v>
      </c>
      <c r="X40" s="125">
        <f t="shared" si="14"/>
        <v>0</v>
      </c>
      <c r="Y40" s="125" t="str">
        <f t="shared" si="4"/>
        <v>0</v>
      </c>
      <c r="Z40" s="282"/>
      <c r="AA40" s="126">
        <f t="shared" si="5"/>
        <v>0</v>
      </c>
      <c r="AB40" s="104"/>
      <c r="AC40" s="126">
        <f t="shared" si="6"/>
        <v>0</v>
      </c>
      <c r="AD40" s="296"/>
      <c r="AE40" s="126">
        <f t="shared" si="15"/>
        <v>0</v>
      </c>
      <c r="AF40" s="297"/>
      <c r="AG40" s="104" t="str">
        <f t="shared" si="7"/>
        <v>0</v>
      </c>
      <c r="AH40" s="296"/>
      <c r="AI40" s="104" t="str">
        <f t="shared" si="8"/>
        <v>0</v>
      </c>
      <c r="AJ40" s="297"/>
      <c r="AK40" s="126" t="str">
        <f t="shared" si="16"/>
        <v/>
      </c>
      <c r="AL40" s="127">
        <f t="shared" si="17"/>
        <v>0</v>
      </c>
      <c r="AM40" s="127">
        <f t="shared" si="18"/>
        <v>0</v>
      </c>
      <c r="AN40" s="128" t="str">
        <f t="shared" si="19"/>
        <v/>
      </c>
      <c r="AO40" s="112"/>
      <c r="AP40" s="107"/>
      <c r="AQ40" s="107"/>
      <c r="AR40" s="107">
        <f t="shared" si="21"/>
        <v>0</v>
      </c>
      <c r="AS40" s="108">
        <f t="shared" si="20"/>
        <v>0</v>
      </c>
    </row>
    <row r="41" spans="1:45" ht="13.9" x14ac:dyDescent="0.25">
      <c r="A41" s="82">
        <v>26</v>
      </c>
      <c r="B41" s="82"/>
      <c r="C41" s="110"/>
      <c r="D41" s="110"/>
      <c r="E41" s="110"/>
      <c r="F41" s="110"/>
      <c r="G41" s="110"/>
      <c r="H41" s="240"/>
      <c r="I41" s="196"/>
      <c r="J41" s="197"/>
      <c r="K41" s="123">
        <f t="shared" si="9"/>
        <v>0</v>
      </c>
      <c r="L41" s="115"/>
      <c r="M41" s="124">
        <f t="shared" si="22"/>
        <v>0</v>
      </c>
      <c r="N41" s="125">
        <f t="shared" si="22"/>
        <v>0</v>
      </c>
      <c r="O41" s="125">
        <f t="shared" si="10"/>
        <v>0</v>
      </c>
      <c r="P41" s="125">
        <f t="shared" si="11"/>
        <v>0</v>
      </c>
      <c r="Q41" s="125">
        <f t="shared" si="12"/>
        <v>0</v>
      </c>
      <c r="R41" s="125" t="str">
        <f t="shared" si="1"/>
        <v/>
      </c>
      <c r="S41" s="125">
        <f t="shared" si="13"/>
        <v>0</v>
      </c>
      <c r="T41" s="130"/>
      <c r="U41" s="125">
        <f t="shared" si="2"/>
        <v>0</v>
      </c>
      <c r="V41" s="104"/>
      <c r="W41" s="125" t="str">
        <f t="shared" si="3"/>
        <v>0</v>
      </c>
      <c r="X41" s="125">
        <f t="shared" si="14"/>
        <v>0</v>
      </c>
      <c r="Y41" s="125" t="str">
        <f t="shared" si="4"/>
        <v>0</v>
      </c>
      <c r="Z41" s="282"/>
      <c r="AA41" s="126">
        <f t="shared" si="5"/>
        <v>0</v>
      </c>
      <c r="AB41" s="104"/>
      <c r="AC41" s="126">
        <f t="shared" si="6"/>
        <v>0</v>
      </c>
      <c r="AD41" s="296"/>
      <c r="AE41" s="126">
        <f t="shared" si="15"/>
        <v>0</v>
      </c>
      <c r="AF41" s="297"/>
      <c r="AG41" s="104" t="str">
        <f t="shared" si="7"/>
        <v>0</v>
      </c>
      <c r="AH41" s="296"/>
      <c r="AI41" s="104" t="str">
        <f t="shared" si="8"/>
        <v>0</v>
      </c>
      <c r="AJ41" s="297"/>
      <c r="AK41" s="126" t="str">
        <f t="shared" si="16"/>
        <v/>
      </c>
      <c r="AL41" s="127">
        <f t="shared" si="17"/>
        <v>0</v>
      </c>
      <c r="AM41" s="127">
        <f t="shared" si="18"/>
        <v>0</v>
      </c>
      <c r="AN41" s="128" t="str">
        <f t="shared" si="19"/>
        <v/>
      </c>
      <c r="AO41" s="112"/>
      <c r="AP41" s="107"/>
      <c r="AQ41" s="107"/>
      <c r="AR41" s="107">
        <f t="shared" si="21"/>
        <v>0</v>
      </c>
      <c r="AS41" s="108">
        <f t="shared" si="20"/>
        <v>0</v>
      </c>
    </row>
    <row r="42" spans="1:45" ht="13.9" x14ac:dyDescent="0.25">
      <c r="A42" s="82">
        <v>27</v>
      </c>
      <c r="B42" s="82"/>
      <c r="C42" s="110"/>
      <c r="D42" s="110"/>
      <c r="E42" s="110"/>
      <c r="F42" s="110"/>
      <c r="G42" s="110"/>
      <c r="H42" s="240"/>
      <c r="I42" s="196"/>
      <c r="J42" s="197"/>
      <c r="K42" s="123">
        <f t="shared" si="9"/>
        <v>0</v>
      </c>
      <c r="L42" s="115"/>
      <c r="M42" s="124">
        <f t="shared" si="22"/>
        <v>0</v>
      </c>
      <c r="N42" s="125">
        <f t="shared" si="22"/>
        <v>0</v>
      </c>
      <c r="O42" s="125">
        <f t="shared" si="10"/>
        <v>0</v>
      </c>
      <c r="P42" s="125">
        <f t="shared" si="11"/>
        <v>0</v>
      </c>
      <c r="Q42" s="125">
        <f t="shared" si="12"/>
        <v>0</v>
      </c>
      <c r="R42" s="125" t="str">
        <f t="shared" si="1"/>
        <v/>
      </c>
      <c r="S42" s="125">
        <f t="shared" si="13"/>
        <v>0</v>
      </c>
      <c r="T42" s="129"/>
      <c r="U42" s="125">
        <f t="shared" si="2"/>
        <v>0</v>
      </c>
      <c r="V42" s="104"/>
      <c r="W42" s="125" t="str">
        <f t="shared" si="3"/>
        <v>0</v>
      </c>
      <c r="X42" s="125">
        <f t="shared" si="14"/>
        <v>0</v>
      </c>
      <c r="Y42" s="125" t="str">
        <f t="shared" si="4"/>
        <v>0</v>
      </c>
      <c r="Z42" s="282"/>
      <c r="AA42" s="126">
        <f t="shared" si="5"/>
        <v>0</v>
      </c>
      <c r="AB42" s="104"/>
      <c r="AC42" s="126">
        <f t="shared" si="6"/>
        <v>0</v>
      </c>
      <c r="AD42" s="295"/>
      <c r="AE42" s="126">
        <f t="shared" si="15"/>
        <v>0</v>
      </c>
      <c r="AF42" s="104"/>
      <c r="AG42" s="104" t="str">
        <f t="shared" si="7"/>
        <v>0</v>
      </c>
      <c r="AH42" s="295"/>
      <c r="AI42" s="104" t="str">
        <f t="shared" si="8"/>
        <v>0</v>
      </c>
      <c r="AJ42" s="104"/>
      <c r="AK42" s="126" t="str">
        <f t="shared" si="16"/>
        <v/>
      </c>
      <c r="AL42" s="127">
        <f t="shared" si="17"/>
        <v>0</v>
      </c>
      <c r="AM42" s="127">
        <f t="shared" si="18"/>
        <v>0</v>
      </c>
      <c r="AN42" s="128" t="str">
        <f t="shared" si="19"/>
        <v/>
      </c>
      <c r="AO42" s="112"/>
      <c r="AP42" s="107"/>
      <c r="AQ42" s="107"/>
      <c r="AR42" s="107">
        <f t="shared" si="21"/>
        <v>0</v>
      </c>
      <c r="AS42" s="108">
        <f t="shared" si="20"/>
        <v>0</v>
      </c>
    </row>
    <row r="43" spans="1:45" ht="13.9" x14ac:dyDescent="0.25">
      <c r="A43" s="82">
        <v>28</v>
      </c>
      <c r="B43" s="82"/>
      <c r="C43" s="110"/>
      <c r="D43" s="110"/>
      <c r="E43" s="110"/>
      <c r="F43" s="110"/>
      <c r="G43" s="110"/>
      <c r="H43" s="240"/>
      <c r="I43" s="196"/>
      <c r="J43" s="197"/>
      <c r="K43" s="123">
        <f t="shared" si="9"/>
        <v>0</v>
      </c>
      <c r="L43" s="115"/>
      <c r="M43" s="124">
        <f t="shared" si="22"/>
        <v>0</v>
      </c>
      <c r="N43" s="125">
        <f t="shared" si="22"/>
        <v>0</v>
      </c>
      <c r="O43" s="125">
        <f t="shared" si="10"/>
        <v>0</v>
      </c>
      <c r="P43" s="125">
        <f t="shared" si="11"/>
        <v>0</v>
      </c>
      <c r="Q43" s="125">
        <f t="shared" si="12"/>
        <v>0</v>
      </c>
      <c r="R43" s="125" t="str">
        <f t="shared" si="1"/>
        <v/>
      </c>
      <c r="S43" s="125">
        <f t="shared" si="13"/>
        <v>0</v>
      </c>
      <c r="T43" s="130"/>
      <c r="U43" s="125">
        <f t="shared" si="2"/>
        <v>0</v>
      </c>
      <c r="V43" s="104"/>
      <c r="W43" s="125" t="str">
        <f t="shared" si="3"/>
        <v>0</v>
      </c>
      <c r="X43" s="125">
        <f t="shared" si="14"/>
        <v>0</v>
      </c>
      <c r="Y43" s="125" t="str">
        <f t="shared" si="4"/>
        <v>0</v>
      </c>
      <c r="Z43" s="282"/>
      <c r="AA43" s="126">
        <f t="shared" si="5"/>
        <v>0</v>
      </c>
      <c r="AB43" s="104"/>
      <c r="AC43" s="126">
        <f t="shared" si="6"/>
        <v>0</v>
      </c>
      <c r="AD43" s="296"/>
      <c r="AE43" s="126">
        <f t="shared" si="15"/>
        <v>0</v>
      </c>
      <c r="AF43" s="297"/>
      <c r="AG43" s="104" t="str">
        <f t="shared" si="7"/>
        <v>0</v>
      </c>
      <c r="AH43" s="296"/>
      <c r="AI43" s="104" t="str">
        <f t="shared" si="8"/>
        <v>0</v>
      </c>
      <c r="AJ43" s="297"/>
      <c r="AK43" s="126" t="str">
        <f t="shared" si="16"/>
        <v/>
      </c>
      <c r="AL43" s="127">
        <f t="shared" si="17"/>
        <v>0</v>
      </c>
      <c r="AM43" s="127">
        <f t="shared" si="18"/>
        <v>0</v>
      </c>
      <c r="AN43" s="128" t="str">
        <f t="shared" si="19"/>
        <v/>
      </c>
      <c r="AO43" s="112"/>
      <c r="AP43" s="107"/>
      <c r="AQ43" s="107"/>
      <c r="AR43" s="107">
        <f t="shared" si="21"/>
        <v>0</v>
      </c>
      <c r="AS43" s="108">
        <f t="shared" si="20"/>
        <v>0</v>
      </c>
    </row>
    <row r="44" spans="1:45" ht="13.9" x14ac:dyDescent="0.25">
      <c r="A44" s="82">
        <v>29</v>
      </c>
      <c r="B44" s="82"/>
      <c r="C44" s="110"/>
      <c r="D44" s="110"/>
      <c r="E44" s="110"/>
      <c r="F44" s="110"/>
      <c r="G44" s="110"/>
      <c r="H44" s="240"/>
      <c r="I44" s="196"/>
      <c r="J44" s="197"/>
      <c r="K44" s="123">
        <f t="shared" si="9"/>
        <v>0</v>
      </c>
      <c r="L44" s="115"/>
      <c r="M44" s="124">
        <f t="shared" si="22"/>
        <v>0</v>
      </c>
      <c r="N44" s="125">
        <f t="shared" si="22"/>
        <v>0</v>
      </c>
      <c r="O44" s="125">
        <f t="shared" si="10"/>
        <v>0</v>
      </c>
      <c r="P44" s="125">
        <f t="shared" si="11"/>
        <v>0</v>
      </c>
      <c r="Q44" s="125">
        <f t="shared" si="12"/>
        <v>0</v>
      </c>
      <c r="R44" s="125" t="str">
        <f t="shared" si="1"/>
        <v/>
      </c>
      <c r="S44" s="125">
        <f t="shared" si="13"/>
        <v>0</v>
      </c>
      <c r="T44" s="129"/>
      <c r="U44" s="125">
        <f t="shared" si="2"/>
        <v>0</v>
      </c>
      <c r="V44" s="104"/>
      <c r="W44" s="125" t="str">
        <f t="shared" si="3"/>
        <v>0</v>
      </c>
      <c r="X44" s="125">
        <f t="shared" si="14"/>
        <v>0</v>
      </c>
      <c r="Y44" s="125" t="str">
        <f t="shared" si="4"/>
        <v>0</v>
      </c>
      <c r="Z44" s="282"/>
      <c r="AA44" s="126">
        <f t="shared" si="5"/>
        <v>0</v>
      </c>
      <c r="AB44" s="104"/>
      <c r="AC44" s="126">
        <f t="shared" si="6"/>
        <v>0</v>
      </c>
      <c r="AD44" s="295"/>
      <c r="AE44" s="126">
        <f t="shared" si="15"/>
        <v>0</v>
      </c>
      <c r="AF44" s="104"/>
      <c r="AG44" s="104" t="str">
        <f t="shared" si="7"/>
        <v>0</v>
      </c>
      <c r="AH44" s="295"/>
      <c r="AI44" s="104" t="str">
        <f t="shared" si="8"/>
        <v>0</v>
      </c>
      <c r="AJ44" s="104"/>
      <c r="AK44" s="126" t="str">
        <f t="shared" si="16"/>
        <v/>
      </c>
      <c r="AL44" s="127">
        <f t="shared" si="17"/>
        <v>0</v>
      </c>
      <c r="AM44" s="127">
        <f t="shared" si="18"/>
        <v>0</v>
      </c>
      <c r="AN44" s="128" t="str">
        <f t="shared" si="19"/>
        <v/>
      </c>
      <c r="AO44" s="112"/>
      <c r="AP44" s="107"/>
      <c r="AQ44" s="107"/>
      <c r="AR44" s="107">
        <f t="shared" si="21"/>
        <v>0</v>
      </c>
      <c r="AS44" s="108">
        <f t="shared" si="20"/>
        <v>0</v>
      </c>
    </row>
    <row r="45" spans="1:45" ht="13.9" x14ac:dyDescent="0.25">
      <c r="A45" s="82">
        <v>30</v>
      </c>
      <c r="B45" s="82"/>
      <c r="C45" s="110"/>
      <c r="D45" s="110"/>
      <c r="E45" s="110"/>
      <c r="F45" s="110"/>
      <c r="G45" s="110"/>
      <c r="H45" s="240"/>
      <c r="I45" s="196"/>
      <c r="J45" s="196"/>
      <c r="K45" s="123">
        <f t="shared" si="9"/>
        <v>0</v>
      </c>
      <c r="L45" s="115"/>
      <c r="M45" s="124">
        <f t="shared" si="22"/>
        <v>0</v>
      </c>
      <c r="N45" s="125">
        <f t="shared" si="22"/>
        <v>0</v>
      </c>
      <c r="O45" s="125">
        <f t="shared" si="10"/>
        <v>0</v>
      </c>
      <c r="P45" s="125">
        <f t="shared" si="11"/>
        <v>0</v>
      </c>
      <c r="Q45" s="125">
        <f t="shared" si="12"/>
        <v>0</v>
      </c>
      <c r="R45" s="125" t="str">
        <f t="shared" si="1"/>
        <v/>
      </c>
      <c r="S45" s="125">
        <f t="shared" si="13"/>
        <v>0</v>
      </c>
      <c r="T45" s="130"/>
      <c r="U45" s="125">
        <f t="shared" si="2"/>
        <v>0</v>
      </c>
      <c r="V45" s="104"/>
      <c r="W45" s="125" t="str">
        <f t="shared" si="3"/>
        <v>0</v>
      </c>
      <c r="X45" s="125">
        <f t="shared" si="14"/>
        <v>0</v>
      </c>
      <c r="Y45" s="125" t="str">
        <f t="shared" si="4"/>
        <v>0</v>
      </c>
      <c r="Z45" s="282"/>
      <c r="AA45" s="126">
        <f t="shared" si="5"/>
        <v>0</v>
      </c>
      <c r="AB45" s="104"/>
      <c r="AC45" s="126">
        <f t="shared" si="6"/>
        <v>0</v>
      </c>
      <c r="AD45" s="296"/>
      <c r="AE45" s="126">
        <f t="shared" si="15"/>
        <v>0</v>
      </c>
      <c r="AF45" s="297"/>
      <c r="AG45" s="104" t="str">
        <f t="shared" si="7"/>
        <v>0</v>
      </c>
      <c r="AH45" s="296"/>
      <c r="AI45" s="104" t="str">
        <f t="shared" si="8"/>
        <v>0</v>
      </c>
      <c r="AJ45" s="297"/>
      <c r="AK45" s="126" t="str">
        <f t="shared" si="16"/>
        <v/>
      </c>
      <c r="AL45" s="127">
        <f t="shared" si="17"/>
        <v>0</v>
      </c>
      <c r="AM45" s="127">
        <f t="shared" si="18"/>
        <v>0</v>
      </c>
      <c r="AN45" s="128" t="str">
        <f t="shared" si="19"/>
        <v/>
      </c>
      <c r="AO45" s="112"/>
      <c r="AP45" s="107"/>
      <c r="AQ45" s="107"/>
      <c r="AR45" s="107">
        <f t="shared" si="21"/>
        <v>0</v>
      </c>
      <c r="AS45" s="108">
        <f t="shared" si="20"/>
        <v>0</v>
      </c>
    </row>
    <row r="46" spans="1:45" ht="13.9" x14ac:dyDescent="0.25">
      <c r="A46" s="82">
        <v>31</v>
      </c>
      <c r="B46" s="82"/>
      <c r="C46" s="110"/>
      <c r="D46" s="110"/>
      <c r="E46" s="110"/>
      <c r="F46" s="110"/>
      <c r="G46" s="110"/>
      <c r="H46" s="240"/>
      <c r="I46" s="196"/>
      <c r="J46" s="196"/>
      <c r="K46" s="123">
        <f t="shared" si="9"/>
        <v>0</v>
      </c>
      <c r="L46" s="115"/>
      <c r="M46" s="124">
        <f t="shared" si="22"/>
        <v>0</v>
      </c>
      <c r="N46" s="125">
        <f t="shared" si="22"/>
        <v>0</v>
      </c>
      <c r="O46" s="125">
        <f t="shared" si="10"/>
        <v>0</v>
      </c>
      <c r="P46" s="125">
        <f t="shared" si="11"/>
        <v>0</v>
      </c>
      <c r="Q46" s="125">
        <f t="shared" si="12"/>
        <v>0</v>
      </c>
      <c r="R46" s="125" t="str">
        <f t="shared" si="1"/>
        <v/>
      </c>
      <c r="S46" s="125">
        <f t="shared" si="13"/>
        <v>0</v>
      </c>
      <c r="T46" s="130"/>
      <c r="U46" s="125">
        <f t="shared" si="2"/>
        <v>0</v>
      </c>
      <c r="V46" s="104"/>
      <c r="W46" s="125" t="str">
        <f t="shared" si="3"/>
        <v>0</v>
      </c>
      <c r="X46" s="125">
        <f t="shared" si="14"/>
        <v>0</v>
      </c>
      <c r="Y46" s="125" t="str">
        <f t="shared" si="4"/>
        <v>0</v>
      </c>
      <c r="Z46" s="282"/>
      <c r="AA46" s="126">
        <f t="shared" si="5"/>
        <v>0</v>
      </c>
      <c r="AB46" s="104"/>
      <c r="AC46" s="126">
        <f t="shared" si="6"/>
        <v>0</v>
      </c>
      <c r="AD46" s="296"/>
      <c r="AE46" s="126">
        <f t="shared" si="15"/>
        <v>0</v>
      </c>
      <c r="AF46" s="106"/>
      <c r="AG46" s="104" t="str">
        <f t="shared" si="7"/>
        <v>0</v>
      </c>
      <c r="AH46" s="296"/>
      <c r="AI46" s="104" t="str">
        <f t="shared" si="8"/>
        <v>0</v>
      </c>
      <c r="AJ46" s="297"/>
      <c r="AK46" s="126" t="str">
        <f t="shared" si="16"/>
        <v/>
      </c>
      <c r="AL46" s="127">
        <f t="shared" si="17"/>
        <v>0</v>
      </c>
      <c r="AM46" s="127">
        <f t="shared" si="18"/>
        <v>0</v>
      </c>
      <c r="AN46" s="128" t="str">
        <f t="shared" si="19"/>
        <v/>
      </c>
      <c r="AO46" s="112"/>
      <c r="AP46" s="107"/>
      <c r="AQ46" s="107"/>
      <c r="AR46" s="107">
        <f t="shared" si="21"/>
        <v>0</v>
      </c>
      <c r="AS46" s="108">
        <f t="shared" si="20"/>
        <v>0</v>
      </c>
    </row>
    <row r="47" spans="1:45" ht="13.9" x14ac:dyDescent="0.25">
      <c r="A47" s="82">
        <v>32</v>
      </c>
      <c r="B47" s="82"/>
      <c r="C47" s="110"/>
      <c r="D47" s="110"/>
      <c r="E47" s="110"/>
      <c r="F47" s="110"/>
      <c r="G47" s="110"/>
      <c r="H47" s="240"/>
      <c r="I47" s="196"/>
      <c r="J47" s="196"/>
      <c r="K47" s="123">
        <f t="shared" si="9"/>
        <v>0</v>
      </c>
      <c r="L47" s="115"/>
      <c r="M47" s="124">
        <f t="shared" si="22"/>
        <v>0</v>
      </c>
      <c r="N47" s="125">
        <f t="shared" si="22"/>
        <v>0</v>
      </c>
      <c r="O47" s="125">
        <f t="shared" si="10"/>
        <v>0</v>
      </c>
      <c r="P47" s="125">
        <f t="shared" si="11"/>
        <v>0</v>
      </c>
      <c r="Q47" s="125">
        <f t="shared" si="12"/>
        <v>0</v>
      </c>
      <c r="R47" s="125" t="str">
        <f t="shared" si="1"/>
        <v/>
      </c>
      <c r="S47" s="125">
        <f t="shared" si="13"/>
        <v>0</v>
      </c>
      <c r="T47" s="130"/>
      <c r="U47" s="125">
        <f t="shared" si="2"/>
        <v>0</v>
      </c>
      <c r="V47" s="104"/>
      <c r="W47" s="125" t="str">
        <f t="shared" si="3"/>
        <v>0</v>
      </c>
      <c r="X47" s="125">
        <f t="shared" si="14"/>
        <v>0</v>
      </c>
      <c r="Y47" s="125" t="str">
        <f t="shared" si="4"/>
        <v>0</v>
      </c>
      <c r="Z47" s="282"/>
      <c r="AA47" s="126">
        <f t="shared" si="5"/>
        <v>0</v>
      </c>
      <c r="AB47" s="104"/>
      <c r="AC47" s="126">
        <f t="shared" si="6"/>
        <v>0</v>
      </c>
      <c r="AD47" s="296"/>
      <c r="AE47" s="126">
        <f t="shared" si="15"/>
        <v>0</v>
      </c>
      <c r="AF47" s="106"/>
      <c r="AG47" s="104" t="str">
        <f t="shared" si="7"/>
        <v>0</v>
      </c>
      <c r="AH47" s="296"/>
      <c r="AI47" s="104" t="str">
        <f t="shared" si="8"/>
        <v>0</v>
      </c>
      <c r="AJ47" s="297"/>
      <c r="AK47" s="126" t="str">
        <f t="shared" si="16"/>
        <v/>
      </c>
      <c r="AL47" s="127">
        <f t="shared" si="17"/>
        <v>0</v>
      </c>
      <c r="AM47" s="127">
        <f t="shared" si="18"/>
        <v>0</v>
      </c>
      <c r="AN47" s="128" t="str">
        <f t="shared" si="19"/>
        <v/>
      </c>
      <c r="AO47" s="112"/>
      <c r="AP47" s="107"/>
      <c r="AQ47" s="107"/>
      <c r="AR47" s="107">
        <f t="shared" si="21"/>
        <v>0</v>
      </c>
      <c r="AS47" s="108">
        <f t="shared" si="20"/>
        <v>0</v>
      </c>
    </row>
    <row r="48" spans="1:45" ht="13.9" x14ac:dyDescent="0.25">
      <c r="A48" s="82">
        <v>33</v>
      </c>
      <c r="B48" s="82"/>
      <c r="C48" s="110"/>
      <c r="D48" s="110"/>
      <c r="E48" s="110"/>
      <c r="F48" s="110"/>
      <c r="G48" s="110"/>
      <c r="H48" s="240"/>
      <c r="I48" s="196"/>
      <c r="J48" s="196"/>
      <c r="K48" s="123">
        <f t="shared" si="9"/>
        <v>0</v>
      </c>
      <c r="L48" s="115"/>
      <c r="M48" s="124">
        <f t="shared" si="22"/>
        <v>0</v>
      </c>
      <c r="N48" s="125">
        <f t="shared" si="22"/>
        <v>0</v>
      </c>
      <c r="O48" s="125">
        <f t="shared" si="10"/>
        <v>0</v>
      </c>
      <c r="P48" s="125">
        <f t="shared" si="11"/>
        <v>0</v>
      </c>
      <c r="Q48" s="125">
        <f t="shared" si="12"/>
        <v>0</v>
      </c>
      <c r="R48" s="125" t="str">
        <f t="shared" si="1"/>
        <v/>
      </c>
      <c r="S48" s="125">
        <f t="shared" si="13"/>
        <v>0</v>
      </c>
      <c r="T48" s="130"/>
      <c r="U48" s="125">
        <f t="shared" si="2"/>
        <v>0</v>
      </c>
      <c r="V48" s="104"/>
      <c r="W48" s="125" t="str">
        <f t="shared" si="3"/>
        <v>0</v>
      </c>
      <c r="X48" s="125">
        <f t="shared" si="14"/>
        <v>0</v>
      </c>
      <c r="Y48" s="125" t="str">
        <f t="shared" si="4"/>
        <v>0</v>
      </c>
      <c r="Z48" s="282"/>
      <c r="AA48" s="126">
        <f t="shared" si="5"/>
        <v>0</v>
      </c>
      <c r="AB48" s="104"/>
      <c r="AC48" s="126">
        <f t="shared" si="6"/>
        <v>0</v>
      </c>
      <c r="AD48" s="296"/>
      <c r="AE48" s="126">
        <f t="shared" si="15"/>
        <v>0</v>
      </c>
      <c r="AF48" s="106"/>
      <c r="AG48" s="104" t="str">
        <f t="shared" si="7"/>
        <v>0</v>
      </c>
      <c r="AH48" s="296"/>
      <c r="AI48" s="104" t="str">
        <f t="shared" si="8"/>
        <v>0</v>
      </c>
      <c r="AJ48" s="297"/>
      <c r="AK48" s="126" t="str">
        <f t="shared" si="16"/>
        <v/>
      </c>
      <c r="AL48" s="127">
        <f t="shared" si="17"/>
        <v>0</v>
      </c>
      <c r="AM48" s="127">
        <f t="shared" si="18"/>
        <v>0</v>
      </c>
      <c r="AN48" s="128" t="str">
        <f t="shared" si="19"/>
        <v/>
      </c>
      <c r="AO48" s="112"/>
      <c r="AP48" s="107"/>
      <c r="AQ48" s="107"/>
      <c r="AR48" s="107">
        <f t="shared" si="21"/>
        <v>0</v>
      </c>
      <c r="AS48" s="108">
        <f t="shared" si="20"/>
        <v>0</v>
      </c>
    </row>
    <row r="49" spans="1:45" ht="13.9" x14ac:dyDescent="0.25">
      <c r="A49" s="82">
        <v>34</v>
      </c>
      <c r="B49" s="82"/>
      <c r="C49" s="110"/>
      <c r="D49" s="110"/>
      <c r="E49" s="110"/>
      <c r="F49" s="110"/>
      <c r="G49" s="110"/>
      <c r="H49" s="240"/>
      <c r="I49" s="196"/>
      <c r="J49" s="196"/>
      <c r="K49" s="123">
        <f t="shared" si="9"/>
        <v>0</v>
      </c>
      <c r="L49" s="115"/>
      <c r="M49" s="124">
        <f t="shared" si="22"/>
        <v>0</v>
      </c>
      <c r="N49" s="125">
        <f t="shared" si="22"/>
        <v>0</v>
      </c>
      <c r="O49" s="125">
        <f t="shared" si="10"/>
        <v>0</v>
      </c>
      <c r="P49" s="125">
        <f t="shared" si="11"/>
        <v>0</v>
      </c>
      <c r="Q49" s="125">
        <f t="shared" si="12"/>
        <v>0</v>
      </c>
      <c r="R49" s="125" t="str">
        <f t="shared" si="1"/>
        <v/>
      </c>
      <c r="S49" s="125">
        <f t="shared" si="13"/>
        <v>0</v>
      </c>
      <c r="T49" s="129"/>
      <c r="U49" s="125">
        <f t="shared" si="2"/>
        <v>0</v>
      </c>
      <c r="V49" s="104"/>
      <c r="W49" s="125" t="str">
        <f t="shared" si="3"/>
        <v>0</v>
      </c>
      <c r="X49" s="125">
        <f t="shared" si="14"/>
        <v>0</v>
      </c>
      <c r="Y49" s="125" t="str">
        <f t="shared" si="4"/>
        <v>0</v>
      </c>
      <c r="Z49" s="282"/>
      <c r="AA49" s="126">
        <f t="shared" si="5"/>
        <v>0</v>
      </c>
      <c r="AB49" s="104"/>
      <c r="AC49" s="126">
        <f t="shared" si="6"/>
        <v>0</v>
      </c>
      <c r="AD49" s="295"/>
      <c r="AE49" s="126">
        <f t="shared" si="15"/>
        <v>0</v>
      </c>
      <c r="AF49" s="105"/>
      <c r="AG49" s="104" t="str">
        <f t="shared" si="7"/>
        <v>0</v>
      </c>
      <c r="AH49" s="295"/>
      <c r="AI49" s="104" t="str">
        <f t="shared" si="8"/>
        <v>0</v>
      </c>
      <c r="AJ49" s="104"/>
      <c r="AK49" s="126" t="str">
        <f t="shared" si="16"/>
        <v/>
      </c>
      <c r="AL49" s="127">
        <f t="shared" si="17"/>
        <v>0</v>
      </c>
      <c r="AM49" s="127">
        <f t="shared" si="18"/>
        <v>0</v>
      </c>
      <c r="AN49" s="128" t="str">
        <f t="shared" si="19"/>
        <v/>
      </c>
      <c r="AO49" s="112"/>
      <c r="AP49" s="107"/>
      <c r="AQ49" s="107"/>
      <c r="AR49" s="107">
        <f t="shared" si="21"/>
        <v>0</v>
      </c>
      <c r="AS49" s="108">
        <f t="shared" si="20"/>
        <v>0</v>
      </c>
    </row>
    <row r="50" spans="1:45" ht="13.9" x14ac:dyDescent="0.25">
      <c r="A50" s="82">
        <v>35</v>
      </c>
      <c r="B50" s="82"/>
      <c r="C50" s="110"/>
      <c r="D50" s="110"/>
      <c r="E50" s="110"/>
      <c r="F50" s="110"/>
      <c r="G50" s="110"/>
      <c r="H50" s="240"/>
      <c r="I50" s="196"/>
      <c r="J50" s="196"/>
      <c r="K50" s="123">
        <f t="shared" si="9"/>
        <v>0</v>
      </c>
      <c r="L50" s="115"/>
      <c r="M50" s="124">
        <f t="shared" si="22"/>
        <v>0</v>
      </c>
      <c r="N50" s="125">
        <f t="shared" si="22"/>
        <v>0</v>
      </c>
      <c r="O50" s="125">
        <f t="shared" si="10"/>
        <v>0</v>
      </c>
      <c r="P50" s="125">
        <f t="shared" si="11"/>
        <v>0</v>
      </c>
      <c r="Q50" s="125">
        <f t="shared" si="12"/>
        <v>0</v>
      </c>
      <c r="R50" s="125" t="str">
        <f t="shared" si="1"/>
        <v/>
      </c>
      <c r="S50" s="125">
        <f t="shared" si="13"/>
        <v>0</v>
      </c>
      <c r="T50" s="130"/>
      <c r="U50" s="125">
        <f t="shared" si="2"/>
        <v>0</v>
      </c>
      <c r="V50" s="104"/>
      <c r="W50" s="125" t="str">
        <f t="shared" si="3"/>
        <v>0</v>
      </c>
      <c r="X50" s="125">
        <f t="shared" si="14"/>
        <v>0</v>
      </c>
      <c r="Y50" s="125" t="str">
        <f t="shared" si="4"/>
        <v>0</v>
      </c>
      <c r="Z50" s="282"/>
      <c r="AA50" s="126">
        <f t="shared" si="5"/>
        <v>0</v>
      </c>
      <c r="AB50" s="104"/>
      <c r="AC50" s="126">
        <f t="shared" si="6"/>
        <v>0</v>
      </c>
      <c r="AD50" s="296"/>
      <c r="AE50" s="126">
        <f t="shared" si="15"/>
        <v>0</v>
      </c>
      <c r="AF50" s="106"/>
      <c r="AG50" s="104" t="str">
        <f t="shared" si="7"/>
        <v>0</v>
      </c>
      <c r="AH50" s="296"/>
      <c r="AI50" s="104" t="str">
        <f t="shared" si="8"/>
        <v>0</v>
      </c>
      <c r="AJ50" s="297"/>
      <c r="AK50" s="126" t="str">
        <f t="shared" si="16"/>
        <v/>
      </c>
      <c r="AL50" s="127">
        <f t="shared" si="17"/>
        <v>0</v>
      </c>
      <c r="AM50" s="127">
        <f t="shared" si="18"/>
        <v>0</v>
      </c>
      <c r="AN50" s="128" t="str">
        <f t="shared" si="19"/>
        <v/>
      </c>
      <c r="AO50" s="112"/>
      <c r="AP50" s="107"/>
      <c r="AQ50" s="107"/>
      <c r="AR50" s="107">
        <f t="shared" si="21"/>
        <v>0</v>
      </c>
      <c r="AS50" s="108">
        <f t="shared" si="20"/>
        <v>0</v>
      </c>
    </row>
    <row r="51" spans="1:45" ht="13.9" x14ac:dyDescent="0.25">
      <c r="A51" s="82">
        <v>36</v>
      </c>
      <c r="B51" s="82"/>
      <c r="C51" s="110"/>
      <c r="D51" s="110"/>
      <c r="E51" s="110"/>
      <c r="F51" s="110"/>
      <c r="G51" s="110"/>
      <c r="H51" s="240"/>
      <c r="I51" s="196"/>
      <c r="J51" s="196"/>
      <c r="K51" s="123">
        <f t="shared" si="9"/>
        <v>0</v>
      </c>
      <c r="L51" s="115"/>
      <c r="M51" s="124">
        <f t="shared" si="22"/>
        <v>0</v>
      </c>
      <c r="N51" s="125">
        <f t="shared" si="22"/>
        <v>0</v>
      </c>
      <c r="O51" s="125">
        <f t="shared" si="10"/>
        <v>0</v>
      </c>
      <c r="P51" s="125">
        <f t="shared" si="11"/>
        <v>0</v>
      </c>
      <c r="Q51" s="125">
        <f t="shared" si="12"/>
        <v>0</v>
      </c>
      <c r="R51" s="125" t="str">
        <f t="shared" si="1"/>
        <v/>
      </c>
      <c r="S51" s="125">
        <f t="shared" si="13"/>
        <v>0</v>
      </c>
      <c r="T51" s="130"/>
      <c r="U51" s="125">
        <f t="shared" si="2"/>
        <v>0</v>
      </c>
      <c r="V51" s="104"/>
      <c r="W51" s="125" t="str">
        <f t="shared" si="3"/>
        <v>0</v>
      </c>
      <c r="X51" s="125">
        <f t="shared" si="14"/>
        <v>0</v>
      </c>
      <c r="Y51" s="125" t="str">
        <f t="shared" si="4"/>
        <v>0</v>
      </c>
      <c r="Z51" s="282"/>
      <c r="AA51" s="126">
        <f t="shared" si="5"/>
        <v>0</v>
      </c>
      <c r="AB51" s="104"/>
      <c r="AC51" s="126">
        <f t="shared" si="6"/>
        <v>0</v>
      </c>
      <c r="AD51" s="296"/>
      <c r="AE51" s="126">
        <f t="shared" si="15"/>
        <v>0</v>
      </c>
      <c r="AF51" s="106"/>
      <c r="AG51" s="104" t="str">
        <f t="shared" si="7"/>
        <v>0</v>
      </c>
      <c r="AH51" s="296"/>
      <c r="AI51" s="104" t="str">
        <f t="shared" si="8"/>
        <v>0</v>
      </c>
      <c r="AJ51" s="297"/>
      <c r="AK51" s="126" t="str">
        <f t="shared" si="16"/>
        <v/>
      </c>
      <c r="AL51" s="127">
        <f t="shared" si="17"/>
        <v>0</v>
      </c>
      <c r="AM51" s="127">
        <f t="shared" si="18"/>
        <v>0</v>
      </c>
      <c r="AN51" s="128" t="str">
        <f t="shared" si="19"/>
        <v/>
      </c>
      <c r="AO51" s="112"/>
      <c r="AP51" s="107"/>
      <c r="AQ51" s="107"/>
      <c r="AR51" s="107">
        <f t="shared" si="21"/>
        <v>0</v>
      </c>
      <c r="AS51" s="108">
        <f t="shared" si="20"/>
        <v>0</v>
      </c>
    </row>
    <row r="52" spans="1:45" ht="13.9" x14ac:dyDescent="0.25">
      <c r="A52" s="82">
        <v>37</v>
      </c>
      <c r="B52" s="82"/>
      <c r="C52" s="110"/>
      <c r="D52" s="110"/>
      <c r="E52" s="110"/>
      <c r="F52" s="110"/>
      <c r="G52" s="110"/>
      <c r="H52" s="240"/>
      <c r="I52" s="196"/>
      <c r="J52" s="196"/>
      <c r="K52" s="123">
        <f t="shared" si="9"/>
        <v>0</v>
      </c>
      <c r="L52" s="115"/>
      <c r="M52" s="124">
        <f t="shared" si="22"/>
        <v>0</v>
      </c>
      <c r="N52" s="125">
        <f t="shared" si="22"/>
        <v>0</v>
      </c>
      <c r="O52" s="125">
        <f t="shared" si="10"/>
        <v>0</v>
      </c>
      <c r="P52" s="125">
        <f t="shared" si="11"/>
        <v>0</v>
      </c>
      <c r="Q52" s="125">
        <f t="shared" si="12"/>
        <v>0</v>
      </c>
      <c r="R52" s="125" t="str">
        <f t="shared" si="1"/>
        <v/>
      </c>
      <c r="S52" s="125">
        <f t="shared" si="13"/>
        <v>0</v>
      </c>
      <c r="T52" s="130"/>
      <c r="U52" s="125">
        <f t="shared" si="2"/>
        <v>0</v>
      </c>
      <c r="V52" s="104"/>
      <c r="W52" s="125" t="str">
        <f t="shared" si="3"/>
        <v>0</v>
      </c>
      <c r="X52" s="125">
        <f t="shared" si="14"/>
        <v>0</v>
      </c>
      <c r="Y52" s="125" t="str">
        <f t="shared" si="4"/>
        <v>0</v>
      </c>
      <c r="Z52" s="282"/>
      <c r="AA52" s="126">
        <f t="shared" si="5"/>
        <v>0</v>
      </c>
      <c r="AB52" s="104"/>
      <c r="AC52" s="126">
        <f t="shared" si="6"/>
        <v>0</v>
      </c>
      <c r="AD52" s="296"/>
      <c r="AE52" s="126">
        <f t="shared" si="15"/>
        <v>0</v>
      </c>
      <c r="AF52" s="106"/>
      <c r="AG52" s="104" t="str">
        <f t="shared" si="7"/>
        <v>0</v>
      </c>
      <c r="AH52" s="296"/>
      <c r="AI52" s="104" t="str">
        <f t="shared" si="8"/>
        <v>0</v>
      </c>
      <c r="AJ52" s="297"/>
      <c r="AK52" s="126" t="str">
        <f t="shared" si="16"/>
        <v/>
      </c>
      <c r="AL52" s="127">
        <f t="shared" si="17"/>
        <v>0</v>
      </c>
      <c r="AM52" s="127">
        <f t="shared" si="18"/>
        <v>0</v>
      </c>
      <c r="AN52" s="128" t="str">
        <f t="shared" si="19"/>
        <v/>
      </c>
      <c r="AO52" s="112"/>
      <c r="AP52" s="107"/>
      <c r="AQ52" s="107"/>
      <c r="AR52" s="107">
        <f t="shared" si="21"/>
        <v>0</v>
      </c>
      <c r="AS52" s="108">
        <f t="shared" si="20"/>
        <v>0</v>
      </c>
    </row>
    <row r="53" spans="1:45" ht="13.9" x14ac:dyDescent="0.25">
      <c r="A53" s="82">
        <v>38</v>
      </c>
      <c r="B53" s="82"/>
      <c r="C53" s="110"/>
      <c r="D53" s="110"/>
      <c r="E53" s="110"/>
      <c r="F53" s="110"/>
      <c r="G53" s="110"/>
      <c r="H53" s="240"/>
      <c r="I53" s="196"/>
      <c r="J53" s="196"/>
      <c r="K53" s="123">
        <f t="shared" si="9"/>
        <v>0</v>
      </c>
      <c r="L53" s="115"/>
      <c r="M53" s="124">
        <f t="shared" si="22"/>
        <v>0</v>
      </c>
      <c r="N53" s="125">
        <f t="shared" si="22"/>
        <v>0</v>
      </c>
      <c r="O53" s="125">
        <f t="shared" si="10"/>
        <v>0</v>
      </c>
      <c r="P53" s="125">
        <f t="shared" si="11"/>
        <v>0</v>
      </c>
      <c r="Q53" s="125">
        <f t="shared" si="12"/>
        <v>0</v>
      </c>
      <c r="R53" s="125" t="str">
        <f t="shared" si="1"/>
        <v/>
      </c>
      <c r="S53" s="125">
        <f t="shared" si="13"/>
        <v>0</v>
      </c>
      <c r="T53" s="130"/>
      <c r="U53" s="125">
        <f t="shared" si="2"/>
        <v>0</v>
      </c>
      <c r="V53" s="104"/>
      <c r="W53" s="125" t="str">
        <f t="shared" si="3"/>
        <v>0</v>
      </c>
      <c r="X53" s="125">
        <f t="shared" si="14"/>
        <v>0</v>
      </c>
      <c r="Y53" s="125" t="str">
        <f t="shared" si="4"/>
        <v>0</v>
      </c>
      <c r="Z53" s="282"/>
      <c r="AA53" s="126">
        <f t="shared" si="5"/>
        <v>0</v>
      </c>
      <c r="AB53" s="104"/>
      <c r="AC53" s="126">
        <f t="shared" si="6"/>
        <v>0</v>
      </c>
      <c r="AD53" s="296"/>
      <c r="AE53" s="126">
        <f t="shared" si="15"/>
        <v>0</v>
      </c>
      <c r="AF53" s="82"/>
      <c r="AG53" s="104" t="str">
        <f t="shared" si="7"/>
        <v>0</v>
      </c>
      <c r="AH53" s="296"/>
      <c r="AI53" s="104" t="str">
        <f t="shared" si="8"/>
        <v>0</v>
      </c>
      <c r="AJ53" s="297"/>
      <c r="AK53" s="126" t="str">
        <f t="shared" si="16"/>
        <v/>
      </c>
      <c r="AL53" s="127">
        <f t="shared" si="17"/>
        <v>0</v>
      </c>
      <c r="AM53" s="127">
        <f t="shared" si="18"/>
        <v>0</v>
      </c>
      <c r="AN53" s="128" t="str">
        <f t="shared" si="19"/>
        <v/>
      </c>
      <c r="AO53" s="112"/>
      <c r="AP53" s="107"/>
      <c r="AQ53" s="107"/>
      <c r="AR53" s="107">
        <f t="shared" si="21"/>
        <v>0</v>
      </c>
      <c r="AS53" s="108">
        <f t="shared" si="20"/>
        <v>0</v>
      </c>
    </row>
    <row r="54" spans="1:45" ht="13.9" x14ac:dyDescent="0.25">
      <c r="A54" s="82">
        <v>39</v>
      </c>
      <c r="B54" s="82"/>
      <c r="C54" s="110"/>
      <c r="D54" s="110"/>
      <c r="E54" s="110"/>
      <c r="F54" s="110"/>
      <c r="G54" s="110"/>
      <c r="H54" s="240"/>
      <c r="I54" s="196"/>
      <c r="J54" s="196"/>
      <c r="K54" s="123">
        <f t="shared" si="9"/>
        <v>0</v>
      </c>
      <c r="L54" s="115"/>
      <c r="M54" s="124">
        <f t="shared" si="22"/>
        <v>0</v>
      </c>
      <c r="N54" s="125">
        <f t="shared" si="22"/>
        <v>0</v>
      </c>
      <c r="O54" s="125">
        <f t="shared" si="10"/>
        <v>0</v>
      </c>
      <c r="P54" s="125">
        <f t="shared" si="11"/>
        <v>0</v>
      </c>
      <c r="Q54" s="125">
        <f t="shared" si="12"/>
        <v>0</v>
      </c>
      <c r="R54" s="125" t="str">
        <f t="shared" si="1"/>
        <v/>
      </c>
      <c r="S54" s="125">
        <f t="shared" si="13"/>
        <v>0</v>
      </c>
      <c r="T54" s="129"/>
      <c r="U54" s="125">
        <f t="shared" si="2"/>
        <v>0</v>
      </c>
      <c r="V54" s="104"/>
      <c r="W54" s="125" t="str">
        <f t="shared" si="3"/>
        <v>0</v>
      </c>
      <c r="X54" s="125">
        <f t="shared" si="14"/>
        <v>0</v>
      </c>
      <c r="Y54" s="125" t="str">
        <f t="shared" si="4"/>
        <v>0</v>
      </c>
      <c r="Z54" s="282"/>
      <c r="AA54" s="126">
        <f t="shared" si="5"/>
        <v>0</v>
      </c>
      <c r="AB54" s="104"/>
      <c r="AC54" s="126">
        <f t="shared" si="6"/>
        <v>0</v>
      </c>
      <c r="AD54" s="295"/>
      <c r="AE54" s="126">
        <f t="shared" si="15"/>
        <v>0</v>
      </c>
      <c r="AF54" s="105"/>
      <c r="AG54" s="104" t="str">
        <f t="shared" si="7"/>
        <v>0</v>
      </c>
      <c r="AH54" s="295"/>
      <c r="AI54" s="104" t="str">
        <f t="shared" si="8"/>
        <v>0</v>
      </c>
      <c r="AJ54" s="104"/>
      <c r="AK54" s="126" t="str">
        <f t="shared" si="16"/>
        <v/>
      </c>
      <c r="AL54" s="127">
        <f t="shared" si="17"/>
        <v>0</v>
      </c>
      <c r="AM54" s="127">
        <f t="shared" si="18"/>
        <v>0</v>
      </c>
      <c r="AN54" s="128" t="str">
        <f t="shared" si="19"/>
        <v/>
      </c>
      <c r="AO54" s="112"/>
      <c r="AP54" s="107"/>
      <c r="AQ54" s="107"/>
      <c r="AR54" s="107">
        <f t="shared" si="21"/>
        <v>0</v>
      </c>
      <c r="AS54" s="108">
        <f t="shared" si="20"/>
        <v>0</v>
      </c>
    </row>
    <row r="55" spans="1:45" ht="13.9" x14ac:dyDescent="0.25">
      <c r="A55" s="82">
        <v>40</v>
      </c>
      <c r="B55" s="82"/>
      <c r="C55" s="110"/>
      <c r="D55" s="110"/>
      <c r="E55" s="110"/>
      <c r="F55" s="110"/>
      <c r="G55" s="110"/>
      <c r="H55" s="240"/>
      <c r="I55" s="196"/>
      <c r="J55" s="196"/>
      <c r="K55" s="123">
        <f t="shared" si="9"/>
        <v>0</v>
      </c>
      <c r="L55" s="115"/>
      <c r="M55" s="124">
        <f t="shared" si="22"/>
        <v>0</v>
      </c>
      <c r="N55" s="125">
        <f t="shared" si="22"/>
        <v>0</v>
      </c>
      <c r="O55" s="125">
        <f t="shared" si="10"/>
        <v>0</v>
      </c>
      <c r="P55" s="125">
        <f t="shared" si="11"/>
        <v>0</v>
      </c>
      <c r="Q55" s="125">
        <f t="shared" si="12"/>
        <v>0</v>
      </c>
      <c r="R55" s="125" t="str">
        <f t="shared" si="1"/>
        <v/>
      </c>
      <c r="S55" s="125">
        <f t="shared" si="13"/>
        <v>0</v>
      </c>
      <c r="T55" s="129"/>
      <c r="U55" s="125">
        <f t="shared" si="2"/>
        <v>0</v>
      </c>
      <c r="V55" s="104"/>
      <c r="W55" s="125" t="str">
        <f t="shared" si="3"/>
        <v>0</v>
      </c>
      <c r="X55" s="125">
        <f t="shared" si="14"/>
        <v>0</v>
      </c>
      <c r="Y55" s="125" t="str">
        <f t="shared" si="4"/>
        <v>0</v>
      </c>
      <c r="Z55" s="282"/>
      <c r="AA55" s="126">
        <f t="shared" si="5"/>
        <v>0</v>
      </c>
      <c r="AB55" s="104"/>
      <c r="AC55" s="126">
        <f t="shared" si="6"/>
        <v>0</v>
      </c>
      <c r="AD55" s="295"/>
      <c r="AE55" s="126">
        <f t="shared" si="15"/>
        <v>0</v>
      </c>
      <c r="AF55" s="105"/>
      <c r="AG55" s="104" t="str">
        <f t="shared" si="7"/>
        <v>0</v>
      </c>
      <c r="AH55" s="295"/>
      <c r="AI55" s="104" t="str">
        <f t="shared" si="8"/>
        <v>0</v>
      </c>
      <c r="AJ55" s="104"/>
      <c r="AK55" s="126" t="str">
        <f t="shared" si="16"/>
        <v/>
      </c>
      <c r="AL55" s="127">
        <f t="shared" si="17"/>
        <v>0</v>
      </c>
      <c r="AM55" s="127">
        <f t="shared" si="18"/>
        <v>0</v>
      </c>
      <c r="AN55" s="128" t="str">
        <f t="shared" si="19"/>
        <v/>
      </c>
      <c r="AO55" s="112"/>
      <c r="AP55" s="107"/>
      <c r="AQ55" s="107"/>
      <c r="AR55" s="107">
        <f t="shared" si="21"/>
        <v>0</v>
      </c>
      <c r="AS55" s="108">
        <f t="shared" si="20"/>
        <v>0</v>
      </c>
    </row>
    <row r="56" spans="1:45" ht="13.9" x14ac:dyDescent="0.25">
      <c r="A56" s="82">
        <v>41</v>
      </c>
      <c r="B56" s="82"/>
      <c r="C56" s="110"/>
      <c r="D56" s="110"/>
      <c r="E56" s="110"/>
      <c r="F56" s="110"/>
      <c r="G56" s="110"/>
      <c r="H56" s="240"/>
      <c r="I56" s="196"/>
      <c r="J56" s="196"/>
      <c r="K56" s="123">
        <f t="shared" si="9"/>
        <v>0</v>
      </c>
      <c r="L56" s="115"/>
      <c r="M56" s="124">
        <f t="shared" si="22"/>
        <v>0</v>
      </c>
      <c r="N56" s="125">
        <f t="shared" si="22"/>
        <v>0</v>
      </c>
      <c r="O56" s="125">
        <f t="shared" si="10"/>
        <v>0</v>
      </c>
      <c r="P56" s="125">
        <f t="shared" si="11"/>
        <v>0</v>
      </c>
      <c r="Q56" s="125">
        <f t="shared" si="12"/>
        <v>0</v>
      </c>
      <c r="R56" s="125" t="str">
        <f t="shared" si="1"/>
        <v/>
      </c>
      <c r="S56" s="125">
        <f t="shared" si="13"/>
        <v>0</v>
      </c>
      <c r="T56" s="129"/>
      <c r="U56" s="125">
        <f t="shared" si="2"/>
        <v>0</v>
      </c>
      <c r="V56" s="104"/>
      <c r="W56" s="125" t="str">
        <f t="shared" si="3"/>
        <v>0</v>
      </c>
      <c r="X56" s="125">
        <f t="shared" si="14"/>
        <v>0</v>
      </c>
      <c r="Y56" s="125" t="str">
        <f t="shared" si="4"/>
        <v>0</v>
      </c>
      <c r="Z56" s="282"/>
      <c r="AA56" s="126">
        <f t="shared" si="5"/>
        <v>0</v>
      </c>
      <c r="AB56" s="104"/>
      <c r="AC56" s="126">
        <f t="shared" si="6"/>
        <v>0</v>
      </c>
      <c r="AD56" s="295"/>
      <c r="AE56" s="126">
        <f t="shared" si="15"/>
        <v>0</v>
      </c>
      <c r="AF56" s="105"/>
      <c r="AG56" s="104" t="str">
        <f t="shared" si="7"/>
        <v>0</v>
      </c>
      <c r="AH56" s="295"/>
      <c r="AI56" s="104" t="str">
        <f t="shared" si="8"/>
        <v>0</v>
      </c>
      <c r="AJ56" s="104"/>
      <c r="AK56" s="126" t="str">
        <f t="shared" si="16"/>
        <v/>
      </c>
      <c r="AL56" s="127">
        <f t="shared" si="17"/>
        <v>0</v>
      </c>
      <c r="AM56" s="127">
        <f t="shared" si="18"/>
        <v>0</v>
      </c>
      <c r="AN56" s="128" t="str">
        <f t="shared" si="19"/>
        <v/>
      </c>
      <c r="AO56" s="112"/>
      <c r="AP56" s="107"/>
      <c r="AQ56" s="107"/>
      <c r="AR56" s="107">
        <f t="shared" si="21"/>
        <v>0</v>
      </c>
      <c r="AS56" s="108">
        <f t="shared" si="20"/>
        <v>0</v>
      </c>
    </row>
    <row r="57" spans="1:45" ht="13.9" x14ac:dyDescent="0.25">
      <c r="A57" s="82">
        <v>42</v>
      </c>
      <c r="B57" s="82"/>
      <c r="C57" s="110"/>
      <c r="D57" s="110"/>
      <c r="E57" s="110"/>
      <c r="F57" s="110"/>
      <c r="G57" s="110"/>
      <c r="H57" s="240"/>
      <c r="I57" s="196"/>
      <c r="J57" s="196"/>
      <c r="K57" s="123">
        <f t="shared" si="9"/>
        <v>0</v>
      </c>
      <c r="L57" s="115"/>
      <c r="M57" s="124">
        <f t="shared" si="22"/>
        <v>0</v>
      </c>
      <c r="N57" s="125">
        <f t="shared" si="22"/>
        <v>0</v>
      </c>
      <c r="O57" s="125">
        <f t="shared" si="10"/>
        <v>0</v>
      </c>
      <c r="P57" s="125">
        <f t="shared" si="11"/>
        <v>0</v>
      </c>
      <c r="Q57" s="125">
        <f t="shared" si="12"/>
        <v>0</v>
      </c>
      <c r="R57" s="125" t="str">
        <f t="shared" si="1"/>
        <v/>
      </c>
      <c r="S57" s="125">
        <f t="shared" si="13"/>
        <v>0</v>
      </c>
      <c r="T57" s="130"/>
      <c r="U57" s="125">
        <f t="shared" si="2"/>
        <v>0</v>
      </c>
      <c r="V57" s="104"/>
      <c r="W57" s="125" t="str">
        <f t="shared" si="3"/>
        <v>0</v>
      </c>
      <c r="X57" s="125">
        <f t="shared" si="14"/>
        <v>0</v>
      </c>
      <c r="Y57" s="125" t="str">
        <f t="shared" si="4"/>
        <v>0</v>
      </c>
      <c r="Z57" s="282"/>
      <c r="AA57" s="126">
        <f t="shared" si="5"/>
        <v>0</v>
      </c>
      <c r="AB57" s="104"/>
      <c r="AC57" s="126">
        <f t="shared" si="6"/>
        <v>0</v>
      </c>
      <c r="AD57" s="296"/>
      <c r="AE57" s="126">
        <f t="shared" si="15"/>
        <v>0</v>
      </c>
      <c r="AF57" s="106"/>
      <c r="AG57" s="104" t="str">
        <f t="shared" si="7"/>
        <v>0</v>
      </c>
      <c r="AH57" s="296"/>
      <c r="AI57" s="104" t="str">
        <f t="shared" si="8"/>
        <v>0</v>
      </c>
      <c r="AJ57" s="297"/>
      <c r="AK57" s="126" t="str">
        <f t="shared" si="16"/>
        <v/>
      </c>
      <c r="AL57" s="127">
        <f t="shared" si="17"/>
        <v>0</v>
      </c>
      <c r="AM57" s="127">
        <f t="shared" si="18"/>
        <v>0</v>
      </c>
      <c r="AN57" s="128" t="str">
        <f t="shared" si="19"/>
        <v/>
      </c>
      <c r="AO57" s="112"/>
      <c r="AP57" s="107"/>
      <c r="AQ57" s="107"/>
      <c r="AR57" s="107">
        <f t="shared" si="21"/>
        <v>0</v>
      </c>
      <c r="AS57" s="108">
        <f t="shared" si="20"/>
        <v>0</v>
      </c>
    </row>
    <row r="58" spans="1:45" ht="13.9" x14ac:dyDescent="0.25">
      <c r="A58" s="82">
        <v>43</v>
      </c>
      <c r="B58" s="82"/>
      <c r="C58" s="110"/>
      <c r="D58" s="110"/>
      <c r="E58" s="110"/>
      <c r="F58" s="110"/>
      <c r="G58" s="110"/>
      <c r="H58" s="240"/>
      <c r="I58" s="196"/>
      <c r="J58" s="196"/>
      <c r="K58" s="123">
        <f t="shared" si="9"/>
        <v>0</v>
      </c>
      <c r="L58" s="115"/>
      <c r="M58" s="124">
        <f t="shared" si="22"/>
        <v>0</v>
      </c>
      <c r="N58" s="125">
        <f t="shared" si="22"/>
        <v>0</v>
      </c>
      <c r="O58" s="125">
        <f t="shared" si="10"/>
        <v>0</v>
      </c>
      <c r="P58" s="125">
        <f t="shared" si="11"/>
        <v>0</v>
      </c>
      <c r="Q58" s="125">
        <f t="shared" si="12"/>
        <v>0</v>
      </c>
      <c r="R58" s="125" t="str">
        <f t="shared" si="1"/>
        <v/>
      </c>
      <c r="S58" s="125">
        <f t="shared" si="13"/>
        <v>0</v>
      </c>
      <c r="T58" s="129"/>
      <c r="U58" s="125">
        <f t="shared" si="2"/>
        <v>0</v>
      </c>
      <c r="V58" s="104"/>
      <c r="W58" s="125" t="str">
        <f t="shared" si="3"/>
        <v>0</v>
      </c>
      <c r="X58" s="125">
        <f t="shared" si="14"/>
        <v>0</v>
      </c>
      <c r="Y58" s="125" t="str">
        <f t="shared" si="4"/>
        <v>0</v>
      </c>
      <c r="Z58" s="282"/>
      <c r="AA58" s="126">
        <f t="shared" si="5"/>
        <v>0</v>
      </c>
      <c r="AB58" s="104"/>
      <c r="AC58" s="126">
        <f t="shared" si="6"/>
        <v>0</v>
      </c>
      <c r="AD58" s="295"/>
      <c r="AE58" s="126">
        <f t="shared" si="15"/>
        <v>0</v>
      </c>
      <c r="AF58" s="105"/>
      <c r="AG58" s="104" t="str">
        <f t="shared" si="7"/>
        <v>0</v>
      </c>
      <c r="AH58" s="295"/>
      <c r="AI58" s="104" t="str">
        <f t="shared" si="8"/>
        <v>0</v>
      </c>
      <c r="AJ58" s="104"/>
      <c r="AK58" s="126" t="str">
        <f t="shared" si="16"/>
        <v/>
      </c>
      <c r="AL58" s="127">
        <f t="shared" si="17"/>
        <v>0</v>
      </c>
      <c r="AM58" s="127">
        <f t="shared" si="18"/>
        <v>0</v>
      </c>
      <c r="AN58" s="128" t="str">
        <f t="shared" si="19"/>
        <v/>
      </c>
      <c r="AO58" s="112"/>
      <c r="AP58" s="107"/>
      <c r="AQ58" s="107"/>
      <c r="AR58" s="107">
        <f t="shared" si="21"/>
        <v>0</v>
      </c>
      <c r="AS58" s="108">
        <f t="shared" si="20"/>
        <v>0</v>
      </c>
    </row>
    <row r="59" spans="1:45" ht="13.9" x14ac:dyDescent="0.25">
      <c r="A59" s="82">
        <v>44</v>
      </c>
      <c r="B59" s="82"/>
      <c r="C59" s="110"/>
      <c r="D59" s="110"/>
      <c r="E59" s="110"/>
      <c r="F59" s="110"/>
      <c r="G59" s="110"/>
      <c r="H59" s="240"/>
      <c r="I59" s="196"/>
      <c r="J59" s="196"/>
      <c r="K59" s="123">
        <f t="shared" si="9"/>
        <v>0</v>
      </c>
      <c r="L59" s="115"/>
      <c r="M59" s="124">
        <f t="shared" si="22"/>
        <v>0</v>
      </c>
      <c r="N59" s="125">
        <f t="shared" si="22"/>
        <v>0</v>
      </c>
      <c r="O59" s="125">
        <f t="shared" si="10"/>
        <v>0</v>
      </c>
      <c r="P59" s="125">
        <f t="shared" si="11"/>
        <v>0</v>
      </c>
      <c r="Q59" s="125">
        <f t="shared" si="12"/>
        <v>0</v>
      </c>
      <c r="R59" s="125" t="str">
        <f t="shared" si="1"/>
        <v/>
      </c>
      <c r="S59" s="125">
        <f t="shared" si="13"/>
        <v>0</v>
      </c>
      <c r="T59" s="129"/>
      <c r="U59" s="125">
        <f t="shared" si="2"/>
        <v>0</v>
      </c>
      <c r="V59" s="104"/>
      <c r="W59" s="125" t="str">
        <f t="shared" si="3"/>
        <v>0</v>
      </c>
      <c r="X59" s="125">
        <f t="shared" si="14"/>
        <v>0</v>
      </c>
      <c r="Y59" s="125" t="str">
        <f t="shared" si="4"/>
        <v>0</v>
      </c>
      <c r="Z59" s="282"/>
      <c r="AA59" s="126">
        <f t="shared" si="5"/>
        <v>0</v>
      </c>
      <c r="AB59" s="104"/>
      <c r="AC59" s="126">
        <f t="shared" si="6"/>
        <v>0</v>
      </c>
      <c r="AD59" s="295"/>
      <c r="AE59" s="126">
        <f t="shared" si="15"/>
        <v>0</v>
      </c>
      <c r="AF59" s="105"/>
      <c r="AG59" s="104" t="str">
        <f t="shared" si="7"/>
        <v>0</v>
      </c>
      <c r="AH59" s="295"/>
      <c r="AI59" s="104" t="str">
        <f t="shared" si="8"/>
        <v>0</v>
      </c>
      <c r="AJ59" s="104"/>
      <c r="AK59" s="126" t="str">
        <f t="shared" si="16"/>
        <v/>
      </c>
      <c r="AL59" s="127">
        <f t="shared" si="17"/>
        <v>0</v>
      </c>
      <c r="AM59" s="127">
        <f t="shared" si="18"/>
        <v>0</v>
      </c>
      <c r="AN59" s="128" t="str">
        <f t="shared" si="19"/>
        <v/>
      </c>
      <c r="AO59" s="112"/>
      <c r="AP59" s="107"/>
      <c r="AQ59" s="107"/>
      <c r="AR59" s="107">
        <f t="shared" si="21"/>
        <v>0</v>
      </c>
      <c r="AS59" s="108">
        <f t="shared" si="20"/>
        <v>0</v>
      </c>
    </row>
    <row r="60" spans="1:45" ht="13.9" x14ac:dyDescent="0.25">
      <c r="A60" s="82">
        <v>45</v>
      </c>
      <c r="B60" s="82"/>
      <c r="C60" s="110"/>
      <c r="D60" s="110"/>
      <c r="E60" s="110"/>
      <c r="F60" s="110"/>
      <c r="G60" s="110"/>
      <c r="H60" s="240"/>
      <c r="I60" s="196"/>
      <c r="J60" s="196"/>
      <c r="K60" s="123">
        <f t="shared" si="9"/>
        <v>0</v>
      </c>
      <c r="L60" s="115"/>
      <c r="M60" s="124">
        <f t="shared" si="22"/>
        <v>0</v>
      </c>
      <c r="N60" s="125">
        <f t="shared" si="22"/>
        <v>0</v>
      </c>
      <c r="O60" s="125">
        <f t="shared" si="10"/>
        <v>0</v>
      </c>
      <c r="P60" s="125">
        <f t="shared" si="11"/>
        <v>0</v>
      </c>
      <c r="Q60" s="125">
        <f t="shared" si="12"/>
        <v>0</v>
      </c>
      <c r="R60" s="125" t="str">
        <f t="shared" si="1"/>
        <v/>
      </c>
      <c r="S60" s="125">
        <f t="shared" si="13"/>
        <v>0</v>
      </c>
      <c r="T60" s="129"/>
      <c r="U60" s="125">
        <f t="shared" si="2"/>
        <v>0</v>
      </c>
      <c r="V60" s="104"/>
      <c r="W60" s="125" t="str">
        <f t="shared" si="3"/>
        <v>0</v>
      </c>
      <c r="X60" s="125">
        <f t="shared" si="14"/>
        <v>0</v>
      </c>
      <c r="Y60" s="125" t="str">
        <f t="shared" si="4"/>
        <v>0</v>
      </c>
      <c r="Z60" s="282"/>
      <c r="AA60" s="126">
        <f t="shared" si="5"/>
        <v>0</v>
      </c>
      <c r="AB60" s="104"/>
      <c r="AC60" s="126">
        <f t="shared" si="6"/>
        <v>0</v>
      </c>
      <c r="AD60" s="295"/>
      <c r="AE60" s="126">
        <f t="shared" si="15"/>
        <v>0</v>
      </c>
      <c r="AF60" s="105"/>
      <c r="AG60" s="104" t="str">
        <f t="shared" si="7"/>
        <v>0</v>
      </c>
      <c r="AH60" s="295"/>
      <c r="AI60" s="104" t="str">
        <f t="shared" si="8"/>
        <v>0</v>
      </c>
      <c r="AJ60" s="104"/>
      <c r="AK60" s="126" t="str">
        <f t="shared" si="16"/>
        <v/>
      </c>
      <c r="AL60" s="127">
        <f t="shared" si="17"/>
        <v>0</v>
      </c>
      <c r="AM60" s="127">
        <f t="shared" si="18"/>
        <v>0</v>
      </c>
      <c r="AN60" s="128" t="str">
        <f t="shared" si="19"/>
        <v/>
      </c>
      <c r="AO60" s="112"/>
      <c r="AP60" s="107"/>
      <c r="AQ60" s="107"/>
      <c r="AR60" s="107">
        <f t="shared" si="21"/>
        <v>0</v>
      </c>
      <c r="AS60" s="108">
        <f t="shared" si="20"/>
        <v>0</v>
      </c>
    </row>
    <row r="61" spans="1:45" ht="13.9" x14ac:dyDescent="0.25">
      <c r="A61" s="82">
        <v>46</v>
      </c>
      <c r="B61" s="82"/>
      <c r="C61" s="110"/>
      <c r="D61" s="110"/>
      <c r="E61" s="110"/>
      <c r="F61" s="110"/>
      <c r="G61" s="110"/>
      <c r="H61" s="240"/>
      <c r="I61" s="196"/>
      <c r="J61" s="196"/>
      <c r="K61" s="123">
        <f t="shared" si="9"/>
        <v>0</v>
      </c>
      <c r="L61" s="115"/>
      <c r="M61" s="124">
        <f t="shared" si="22"/>
        <v>0</v>
      </c>
      <c r="N61" s="125">
        <f t="shared" si="22"/>
        <v>0</v>
      </c>
      <c r="O61" s="125">
        <f t="shared" si="10"/>
        <v>0</v>
      </c>
      <c r="P61" s="125">
        <f t="shared" si="11"/>
        <v>0</v>
      </c>
      <c r="Q61" s="125">
        <f t="shared" si="12"/>
        <v>0</v>
      </c>
      <c r="R61" s="125" t="str">
        <f t="shared" si="1"/>
        <v/>
      </c>
      <c r="S61" s="125">
        <f t="shared" si="13"/>
        <v>0</v>
      </c>
      <c r="T61" s="129"/>
      <c r="U61" s="125">
        <f t="shared" si="2"/>
        <v>0</v>
      </c>
      <c r="V61" s="104"/>
      <c r="W61" s="125" t="str">
        <f t="shared" si="3"/>
        <v>0</v>
      </c>
      <c r="X61" s="125">
        <f t="shared" si="14"/>
        <v>0</v>
      </c>
      <c r="Y61" s="125" t="str">
        <f t="shared" si="4"/>
        <v>0</v>
      </c>
      <c r="Z61" s="282"/>
      <c r="AA61" s="126">
        <f t="shared" si="5"/>
        <v>0</v>
      </c>
      <c r="AB61" s="104"/>
      <c r="AC61" s="126">
        <f t="shared" si="6"/>
        <v>0</v>
      </c>
      <c r="AD61" s="295"/>
      <c r="AE61" s="126">
        <f t="shared" si="15"/>
        <v>0</v>
      </c>
      <c r="AF61" s="105"/>
      <c r="AG61" s="104" t="str">
        <f t="shared" si="7"/>
        <v>0</v>
      </c>
      <c r="AH61" s="295"/>
      <c r="AI61" s="104" t="str">
        <f t="shared" si="8"/>
        <v>0</v>
      </c>
      <c r="AJ61" s="104"/>
      <c r="AK61" s="126" t="str">
        <f t="shared" si="16"/>
        <v/>
      </c>
      <c r="AL61" s="127">
        <f t="shared" si="17"/>
        <v>0</v>
      </c>
      <c r="AM61" s="127">
        <f t="shared" si="18"/>
        <v>0</v>
      </c>
      <c r="AN61" s="128" t="str">
        <f t="shared" si="19"/>
        <v/>
      </c>
      <c r="AO61" s="112"/>
      <c r="AP61" s="107"/>
      <c r="AQ61" s="107"/>
      <c r="AR61" s="107">
        <f t="shared" si="21"/>
        <v>0</v>
      </c>
      <c r="AS61" s="108">
        <f t="shared" si="20"/>
        <v>0</v>
      </c>
    </row>
    <row r="62" spans="1:45" ht="13.9" x14ac:dyDescent="0.25">
      <c r="A62" s="82">
        <v>47</v>
      </c>
      <c r="B62" s="82"/>
      <c r="C62" s="110"/>
      <c r="D62" s="110"/>
      <c r="E62" s="110"/>
      <c r="F62" s="110"/>
      <c r="G62" s="110"/>
      <c r="H62" s="240"/>
      <c r="I62" s="196"/>
      <c r="J62" s="196"/>
      <c r="K62" s="123">
        <f t="shared" si="9"/>
        <v>0</v>
      </c>
      <c r="L62" s="115"/>
      <c r="M62" s="124">
        <f t="shared" si="22"/>
        <v>0</v>
      </c>
      <c r="N62" s="125">
        <f t="shared" si="22"/>
        <v>0</v>
      </c>
      <c r="O62" s="125">
        <f t="shared" si="10"/>
        <v>0</v>
      </c>
      <c r="P62" s="125">
        <f t="shared" si="11"/>
        <v>0</v>
      </c>
      <c r="Q62" s="125">
        <f t="shared" si="12"/>
        <v>0</v>
      </c>
      <c r="R62" s="125" t="str">
        <f t="shared" si="1"/>
        <v/>
      </c>
      <c r="S62" s="125">
        <f t="shared" si="13"/>
        <v>0</v>
      </c>
      <c r="T62" s="130"/>
      <c r="U62" s="125">
        <f t="shared" si="2"/>
        <v>0</v>
      </c>
      <c r="V62" s="104"/>
      <c r="W62" s="125" t="str">
        <f t="shared" si="3"/>
        <v>0</v>
      </c>
      <c r="X62" s="125">
        <f t="shared" si="14"/>
        <v>0</v>
      </c>
      <c r="Y62" s="125" t="str">
        <f t="shared" si="4"/>
        <v>0</v>
      </c>
      <c r="Z62" s="282"/>
      <c r="AA62" s="126">
        <f t="shared" si="5"/>
        <v>0</v>
      </c>
      <c r="AB62" s="104"/>
      <c r="AC62" s="126">
        <f t="shared" si="6"/>
        <v>0</v>
      </c>
      <c r="AD62" s="296"/>
      <c r="AE62" s="126">
        <f t="shared" si="15"/>
        <v>0</v>
      </c>
      <c r="AF62" s="106"/>
      <c r="AG62" s="104" t="str">
        <f t="shared" si="7"/>
        <v>0</v>
      </c>
      <c r="AH62" s="296"/>
      <c r="AI62" s="104" t="str">
        <f t="shared" si="8"/>
        <v>0</v>
      </c>
      <c r="AJ62" s="297"/>
      <c r="AK62" s="126" t="str">
        <f t="shared" si="16"/>
        <v/>
      </c>
      <c r="AL62" s="127">
        <f t="shared" si="17"/>
        <v>0</v>
      </c>
      <c r="AM62" s="127">
        <f t="shared" si="18"/>
        <v>0</v>
      </c>
      <c r="AN62" s="128" t="str">
        <f t="shared" si="19"/>
        <v/>
      </c>
      <c r="AO62" s="112"/>
      <c r="AP62" s="107"/>
      <c r="AQ62" s="107"/>
      <c r="AR62" s="107">
        <f t="shared" si="21"/>
        <v>0</v>
      </c>
      <c r="AS62" s="108">
        <f t="shared" si="20"/>
        <v>0</v>
      </c>
    </row>
    <row r="63" spans="1:45" ht="13.9" x14ac:dyDescent="0.25">
      <c r="A63" s="82">
        <v>48</v>
      </c>
      <c r="B63" s="82"/>
      <c r="C63" s="110"/>
      <c r="D63" s="110"/>
      <c r="E63" s="110"/>
      <c r="F63" s="110"/>
      <c r="G63" s="110"/>
      <c r="H63" s="240"/>
      <c r="I63" s="196"/>
      <c r="J63" s="196"/>
      <c r="K63" s="123">
        <f t="shared" si="9"/>
        <v>0</v>
      </c>
      <c r="L63" s="115"/>
      <c r="M63" s="124">
        <f t="shared" si="22"/>
        <v>0</v>
      </c>
      <c r="N63" s="125">
        <f t="shared" si="22"/>
        <v>0</v>
      </c>
      <c r="O63" s="125">
        <f t="shared" si="10"/>
        <v>0</v>
      </c>
      <c r="P63" s="125">
        <f t="shared" si="11"/>
        <v>0</v>
      </c>
      <c r="Q63" s="125">
        <f t="shared" si="12"/>
        <v>0</v>
      </c>
      <c r="R63" s="125" t="str">
        <f t="shared" si="1"/>
        <v/>
      </c>
      <c r="S63" s="125">
        <f t="shared" si="13"/>
        <v>0</v>
      </c>
      <c r="T63" s="130"/>
      <c r="U63" s="125">
        <f t="shared" si="2"/>
        <v>0</v>
      </c>
      <c r="V63" s="104"/>
      <c r="W63" s="125" t="str">
        <f t="shared" si="3"/>
        <v>0</v>
      </c>
      <c r="X63" s="125">
        <f t="shared" si="14"/>
        <v>0</v>
      </c>
      <c r="Y63" s="125" t="str">
        <f t="shared" si="4"/>
        <v>0</v>
      </c>
      <c r="Z63" s="282"/>
      <c r="AA63" s="126">
        <f t="shared" si="5"/>
        <v>0</v>
      </c>
      <c r="AB63" s="104"/>
      <c r="AC63" s="126">
        <f t="shared" si="6"/>
        <v>0</v>
      </c>
      <c r="AD63" s="296"/>
      <c r="AE63" s="126">
        <f t="shared" si="15"/>
        <v>0</v>
      </c>
      <c r="AF63" s="106"/>
      <c r="AG63" s="104" t="str">
        <f t="shared" si="7"/>
        <v>0</v>
      </c>
      <c r="AH63" s="296"/>
      <c r="AI63" s="104" t="str">
        <f t="shared" si="8"/>
        <v>0</v>
      </c>
      <c r="AJ63" s="297"/>
      <c r="AK63" s="126" t="str">
        <f t="shared" si="16"/>
        <v/>
      </c>
      <c r="AL63" s="127">
        <f t="shared" si="17"/>
        <v>0</v>
      </c>
      <c r="AM63" s="127">
        <f t="shared" si="18"/>
        <v>0</v>
      </c>
      <c r="AN63" s="128" t="str">
        <f t="shared" si="19"/>
        <v/>
      </c>
      <c r="AO63" s="112"/>
      <c r="AP63" s="107"/>
      <c r="AQ63" s="107"/>
      <c r="AR63" s="107">
        <f t="shared" si="21"/>
        <v>0</v>
      </c>
      <c r="AS63" s="108">
        <f t="shared" si="20"/>
        <v>0</v>
      </c>
    </row>
    <row r="64" spans="1:45" ht="13.9" x14ac:dyDescent="0.25">
      <c r="A64" s="82">
        <v>49</v>
      </c>
      <c r="B64" s="82"/>
      <c r="C64" s="110"/>
      <c r="D64" s="110"/>
      <c r="E64" s="110"/>
      <c r="F64" s="110"/>
      <c r="G64" s="110"/>
      <c r="H64" s="240"/>
      <c r="I64" s="196"/>
      <c r="J64" s="196"/>
      <c r="K64" s="123">
        <f t="shared" si="9"/>
        <v>0</v>
      </c>
      <c r="L64" s="115"/>
      <c r="M64" s="124">
        <f t="shared" si="22"/>
        <v>0</v>
      </c>
      <c r="N64" s="125">
        <f t="shared" si="22"/>
        <v>0</v>
      </c>
      <c r="O64" s="125">
        <f t="shared" si="10"/>
        <v>0</v>
      </c>
      <c r="P64" s="125">
        <f t="shared" si="11"/>
        <v>0</v>
      </c>
      <c r="Q64" s="125">
        <f t="shared" si="12"/>
        <v>0</v>
      </c>
      <c r="R64" s="125" t="str">
        <f t="shared" si="1"/>
        <v/>
      </c>
      <c r="S64" s="125">
        <f t="shared" si="13"/>
        <v>0</v>
      </c>
      <c r="T64" s="129"/>
      <c r="U64" s="125">
        <f t="shared" si="2"/>
        <v>0</v>
      </c>
      <c r="V64" s="104"/>
      <c r="W64" s="125" t="str">
        <f t="shared" si="3"/>
        <v>0</v>
      </c>
      <c r="X64" s="125">
        <f t="shared" si="14"/>
        <v>0</v>
      </c>
      <c r="Y64" s="125" t="str">
        <f t="shared" si="4"/>
        <v>0</v>
      </c>
      <c r="Z64" s="282"/>
      <c r="AA64" s="126">
        <f t="shared" si="5"/>
        <v>0</v>
      </c>
      <c r="AB64" s="104"/>
      <c r="AC64" s="126">
        <f t="shared" si="6"/>
        <v>0</v>
      </c>
      <c r="AD64" s="295"/>
      <c r="AE64" s="126">
        <f t="shared" si="15"/>
        <v>0</v>
      </c>
      <c r="AF64" s="105"/>
      <c r="AG64" s="104" t="str">
        <f t="shared" si="7"/>
        <v>0</v>
      </c>
      <c r="AH64" s="295"/>
      <c r="AI64" s="104" t="str">
        <f t="shared" si="8"/>
        <v>0</v>
      </c>
      <c r="AJ64" s="104"/>
      <c r="AK64" s="126" t="str">
        <f t="shared" si="16"/>
        <v/>
      </c>
      <c r="AL64" s="127">
        <f t="shared" si="17"/>
        <v>0</v>
      </c>
      <c r="AM64" s="127">
        <f t="shared" si="18"/>
        <v>0</v>
      </c>
      <c r="AN64" s="128" t="str">
        <f t="shared" si="19"/>
        <v/>
      </c>
      <c r="AO64" s="112"/>
      <c r="AP64" s="107"/>
      <c r="AQ64" s="107"/>
      <c r="AR64" s="107">
        <f t="shared" si="21"/>
        <v>0</v>
      </c>
      <c r="AS64" s="108">
        <f t="shared" si="20"/>
        <v>0</v>
      </c>
    </row>
    <row r="65" spans="1:45" s="111" customFormat="1" ht="13.9" x14ac:dyDescent="0.25">
      <c r="A65" s="82">
        <v>50</v>
      </c>
      <c r="B65" s="82"/>
      <c r="C65" s="110"/>
      <c r="D65" s="110"/>
      <c r="E65" s="110"/>
      <c r="F65" s="110"/>
      <c r="G65" s="110"/>
      <c r="H65" s="240"/>
      <c r="I65" s="196"/>
      <c r="J65" s="196"/>
      <c r="K65" s="123">
        <f t="shared" si="9"/>
        <v>0</v>
      </c>
      <c r="L65" s="115"/>
      <c r="M65" s="124">
        <f t="shared" si="22"/>
        <v>0</v>
      </c>
      <c r="N65" s="125">
        <f t="shared" si="22"/>
        <v>0</v>
      </c>
      <c r="O65" s="125">
        <f t="shared" si="10"/>
        <v>0</v>
      </c>
      <c r="P65" s="125">
        <f t="shared" si="11"/>
        <v>0</v>
      </c>
      <c r="Q65" s="125">
        <f t="shared" si="12"/>
        <v>0</v>
      </c>
      <c r="R65" s="125" t="str">
        <f t="shared" si="1"/>
        <v/>
      </c>
      <c r="S65" s="125">
        <f t="shared" si="13"/>
        <v>0</v>
      </c>
      <c r="T65" s="129"/>
      <c r="U65" s="125">
        <f t="shared" si="2"/>
        <v>0</v>
      </c>
      <c r="V65" s="104"/>
      <c r="W65" s="125" t="str">
        <f t="shared" si="3"/>
        <v>0</v>
      </c>
      <c r="X65" s="125">
        <f t="shared" si="14"/>
        <v>0</v>
      </c>
      <c r="Y65" s="125" t="str">
        <f t="shared" si="4"/>
        <v>0</v>
      </c>
      <c r="Z65" s="282"/>
      <c r="AA65" s="126">
        <f t="shared" si="5"/>
        <v>0</v>
      </c>
      <c r="AB65" s="104"/>
      <c r="AC65" s="126">
        <f t="shared" si="6"/>
        <v>0</v>
      </c>
      <c r="AD65" s="295"/>
      <c r="AE65" s="126">
        <f t="shared" si="15"/>
        <v>0</v>
      </c>
      <c r="AF65" s="105"/>
      <c r="AG65" s="104" t="str">
        <f t="shared" si="7"/>
        <v>0</v>
      </c>
      <c r="AH65" s="295"/>
      <c r="AI65" s="104" t="str">
        <f t="shared" si="8"/>
        <v>0</v>
      </c>
      <c r="AJ65" s="104"/>
      <c r="AK65" s="126" t="str">
        <f t="shared" si="16"/>
        <v/>
      </c>
      <c r="AL65" s="127">
        <f t="shared" si="17"/>
        <v>0</v>
      </c>
      <c r="AM65" s="127">
        <f t="shared" si="18"/>
        <v>0</v>
      </c>
      <c r="AN65" s="128" t="str">
        <f t="shared" si="19"/>
        <v/>
      </c>
      <c r="AO65" s="112"/>
      <c r="AP65" s="107"/>
      <c r="AQ65" s="107"/>
      <c r="AR65" s="107">
        <f t="shared" si="21"/>
        <v>0</v>
      </c>
      <c r="AS65" s="108">
        <f t="shared" si="20"/>
        <v>0</v>
      </c>
    </row>
    <row r="66" spans="1:45" s="111" customFormat="1" ht="13.9" x14ac:dyDescent="0.25">
      <c r="A66" s="82">
        <v>51</v>
      </c>
      <c r="B66" s="82"/>
      <c r="C66" s="110"/>
      <c r="D66" s="110"/>
      <c r="E66" s="110"/>
      <c r="F66" s="110"/>
      <c r="G66" s="110"/>
      <c r="H66" s="240"/>
      <c r="I66" s="196"/>
      <c r="J66" s="196"/>
      <c r="K66" s="123">
        <f t="shared" si="9"/>
        <v>0</v>
      </c>
      <c r="L66" s="115"/>
      <c r="M66" s="124">
        <f t="shared" si="22"/>
        <v>0</v>
      </c>
      <c r="N66" s="125">
        <f t="shared" si="22"/>
        <v>0</v>
      </c>
      <c r="O66" s="125">
        <f t="shared" si="10"/>
        <v>0</v>
      </c>
      <c r="P66" s="125">
        <f t="shared" si="11"/>
        <v>0</v>
      </c>
      <c r="Q66" s="125">
        <f t="shared" si="12"/>
        <v>0</v>
      </c>
      <c r="R66" s="125" t="str">
        <f t="shared" si="1"/>
        <v/>
      </c>
      <c r="S66" s="125">
        <f t="shared" si="13"/>
        <v>0</v>
      </c>
      <c r="T66" s="130"/>
      <c r="U66" s="125">
        <f t="shared" si="2"/>
        <v>0</v>
      </c>
      <c r="V66" s="104"/>
      <c r="W66" s="125" t="str">
        <f t="shared" si="3"/>
        <v>0</v>
      </c>
      <c r="X66" s="125">
        <f t="shared" si="14"/>
        <v>0</v>
      </c>
      <c r="Y66" s="125" t="str">
        <f t="shared" si="4"/>
        <v>0</v>
      </c>
      <c r="Z66" s="282"/>
      <c r="AA66" s="126">
        <f t="shared" si="5"/>
        <v>0</v>
      </c>
      <c r="AB66" s="104"/>
      <c r="AC66" s="126">
        <f t="shared" si="6"/>
        <v>0</v>
      </c>
      <c r="AD66" s="296"/>
      <c r="AE66" s="126">
        <f t="shared" si="15"/>
        <v>0</v>
      </c>
      <c r="AF66" s="82"/>
      <c r="AG66" s="104" t="str">
        <f t="shared" si="7"/>
        <v>0</v>
      </c>
      <c r="AH66" s="296"/>
      <c r="AI66" s="104" t="str">
        <f t="shared" si="8"/>
        <v>0</v>
      </c>
      <c r="AJ66" s="297"/>
      <c r="AK66" s="126" t="str">
        <f t="shared" si="16"/>
        <v/>
      </c>
      <c r="AL66" s="127">
        <f t="shared" si="17"/>
        <v>0</v>
      </c>
      <c r="AM66" s="127">
        <f t="shared" si="18"/>
        <v>0</v>
      </c>
      <c r="AN66" s="128" t="str">
        <f t="shared" si="19"/>
        <v/>
      </c>
      <c r="AO66" s="112"/>
      <c r="AP66" s="107"/>
      <c r="AQ66" s="107"/>
      <c r="AR66" s="107">
        <f t="shared" si="21"/>
        <v>0</v>
      </c>
      <c r="AS66" s="108">
        <f t="shared" si="20"/>
        <v>0</v>
      </c>
    </row>
    <row r="67" spans="1:45" ht="13.9" x14ac:dyDescent="0.25">
      <c r="A67" s="82">
        <v>52</v>
      </c>
      <c r="B67" s="82"/>
      <c r="C67" s="110"/>
      <c r="D67" s="110"/>
      <c r="E67" s="110"/>
      <c r="F67" s="110"/>
      <c r="G67" s="110"/>
      <c r="H67" s="240"/>
      <c r="I67" s="196"/>
      <c r="J67" s="196"/>
      <c r="K67" s="123">
        <f t="shared" si="9"/>
        <v>0</v>
      </c>
      <c r="L67" s="115"/>
      <c r="M67" s="124">
        <f t="shared" si="22"/>
        <v>0</v>
      </c>
      <c r="N67" s="125">
        <f t="shared" si="22"/>
        <v>0</v>
      </c>
      <c r="O67" s="125">
        <f t="shared" si="10"/>
        <v>0</v>
      </c>
      <c r="P67" s="125">
        <f t="shared" si="11"/>
        <v>0</v>
      </c>
      <c r="Q67" s="125">
        <f t="shared" si="12"/>
        <v>0</v>
      </c>
      <c r="R67" s="125" t="str">
        <f t="shared" si="1"/>
        <v/>
      </c>
      <c r="S67" s="125">
        <f t="shared" si="13"/>
        <v>0</v>
      </c>
      <c r="T67" s="130"/>
      <c r="U67" s="125">
        <f t="shared" si="2"/>
        <v>0</v>
      </c>
      <c r="V67" s="104"/>
      <c r="W67" s="125" t="str">
        <f t="shared" si="3"/>
        <v>0</v>
      </c>
      <c r="X67" s="125">
        <f t="shared" si="14"/>
        <v>0</v>
      </c>
      <c r="Y67" s="125" t="str">
        <f t="shared" si="4"/>
        <v>0</v>
      </c>
      <c r="Z67" s="282"/>
      <c r="AA67" s="126">
        <f t="shared" si="5"/>
        <v>0</v>
      </c>
      <c r="AB67" s="104"/>
      <c r="AC67" s="126">
        <f t="shared" si="6"/>
        <v>0</v>
      </c>
      <c r="AD67" s="296"/>
      <c r="AE67" s="126">
        <f t="shared" si="15"/>
        <v>0</v>
      </c>
      <c r="AF67" s="106"/>
      <c r="AG67" s="104" t="str">
        <f t="shared" si="7"/>
        <v>0</v>
      </c>
      <c r="AH67" s="296"/>
      <c r="AI67" s="104" t="str">
        <f t="shared" si="8"/>
        <v>0</v>
      </c>
      <c r="AJ67" s="297"/>
      <c r="AK67" s="126" t="str">
        <f t="shared" si="16"/>
        <v/>
      </c>
      <c r="AL67" s="127">
        <f t="shared" si="17"/>
        <v>0</v>
      </c>
      <c r="AM67" s="127">
        <f t="shared" si="18"/>
        <v>0</v>
      </c>
      <c r="AN67" s="128" t="str">
        <f t="shared" si="19"/>
        <v/>
      </c>
      <c r="AO67" s="112"/>
      <c r="AP67" s="107"/>
      <c r="AQ67" s="107"/>
      <c r="AR67" s="107">
        <f t="shared" si="21"/>
        <v>0</v>
      </c>
      <c r="AS67" s="108">
        <f t="shared" si="20"/>
        <v>0</v>
      </c>
    </row>
    <row r="68" spans="1:45" ht="13.9" x14ac:dyDescent="0.25">
      <c r="A68" s="82">
        <v>53</v>
      </c>
      <c r="B68" s="82"/>
      <c r="C68" s="110"/>
      <c r="D68" s="110"/>
      <c r="E68" s="110"/>
      <c r="F68" s="110"/>
      <c r="G68" s="110"/>
      <c r="H68" s="240"/>
      <c r="I68" s="196"/>
      <c r="J68" s="196"/>
      <c r="K68" s="123">
        <f t="shared" si="9"/>
        <v>0</v>
      </c>
      <c r="L68" s="115"/>
      <c r="M68" s="124">
        <f t="shared" si="22"/>
        <v>0</v>
      </c>
      <c r="N68" s="125">
        <f t="shared" si="22"/>
        <v>0</v>
      </c>
      <c r="O68" s="125">
        <f t="shared" si="10"/>
        <v>0</v>
      </c>
      <c r="P68" s="125">
        <f t="shared" si="11"/>
        <v>0</v>
      </c>
      <c r="Q68" s="125">
        <f t="shared" si="12"/>
        <v>0</v>
      </c>
      <c r="R68" s="125" t="str">
        <f t="shared" si="1"/>
        <v/>
      </c>
      <c r="S68" s="125">
        <f t="shared" si="13"/>
        <v>0</v>
      </c>
      <c r="T68" s="129"/>
      <c r="U68" s="125">
        <f t="shared" si="2"/>
        <v>0</v>
      </c>
      <c r="V68" s="104"/>
      <c r="W68" s="125" t="str">
        <f t="shared" si="3"/>
        <v>0</v>
      </c>
      <c r="X68" s="125">
        <f t="shared" si="14"/>
        <v>0</v>
      </c>
      <c r="Y68" s="125" t="str">
        <f t="shared" si="4"/>
        <v>0</v>
      </c>
      <c r="Z68" s="282"/>
      <c r="AA68" s="126">
        <f t="shared" si="5"/>
        <v>0</v>
      </c>
      <c r="AB68" s="104"/>
      <c r="AC68" s="126">
        <f t="shared" si="6"/>
        <v>0</v>
      </c>
      <c r="AD68" s="295"/>
      <c r="AE68" s="126">
        <f t="shared" si="15"/>
        <v>0</v>
      </c>
      <c r="AF68" s="105"/>
      <c r="AG68" s="104" t="str">
        <f t="shared" si="7"/>
        <v>0</v>
      </c>
      <c r="AH68" s="295"/>
      <c r="AI68" s="104" t="str">
        <f t="shared" si="8"/>
        <v>0</v>
      </c>
      <c r="AJ68" s="104"/>
      <c r="AK68" s="126" t="str">
        <f t="shared" si="16"/>
        <v/>
      </c>
      <c r="AL68" s="127">
        <f t="shared" si="17"/>
        <v>0</v>
      </c>
      <c r="AM68" s="127">
        <f t="shared" si="18"/>
        <v>0</v>
      </c>
      <c r="AN68" s="128" t="str">
        <f t="shared" si="19"/>
        <v/>
      </c>
      <c r="AO68" s="112"/>
      <c r="AP68" s="107"/>
      <c r="AQ68" s="107"/>
      <c r="AR68" s="107">
        <f t="shared" si="21"/>
        <v>0</v>
      </c>
      <c r="AS68" s="108">
        <f t="shared" si="20"/>
        <v>0</v>
      </c>
    </row>
    <row r="69" spans="1:45" ht="13.9" x14ac:dyDescent="0.25">
      <c r="A69" s="82">
        <v>54</v>
      </c>
      <c r="B69" s="82"/>
      <c r="C69" s="110"/>
      <c r="D69" s="110"/>
      <c r="E69" s="110"/>
      <c r="F69" s="110"/>
      <c r="G69" s="110"/>
      <c r="H69" s="240"/>
      <c r="I69" s="196"/>
      <c r="J69" s="196"/>
      <c r="K69" s="123">
        <f t="shared" si="9"/>
        <v>0</v>
      </c>
      <c r="L69" s="115"/>
      <c r="M69" s="124">
        <f t="shared" si="22"/>
        <v>0</v>
      </c>
      <c r="N69" s="125">
        <f t="shared" si="22"/>
        <v>0</v>
      </c>
      <c r="O69" s="125">
        <f t="shared" si="10"/>
        <v>0</v>
      </c>
      <c r="P69" s="125">
        <f t="shared" si="11"/>
        <v>0</v>
      </c>
      <c r="Q69" s="125">
        <f t="shared" si="12"/>
        <v>0</v>
      </c>
      <c r="R69" s="125" t="str">
        <f t="shared" si="1"/>
        <v/>
      </c>
      <c r="S69" s="125">
        <f t="shared" si="13"/>
        <v>0</v>
      </c>
      <c r="T69" s="130"/>
      <c r="U69" s="125">
        <f t="shared" si="2"/>
        <v>0</v>
      </c>
      <c r="V69" s="104"/>
      <c r="W69" s="125" t="str">
        <f t="shared" si="3"/>
        <v>0</v>
      </c>
      <c r="X69" s="125">
        <f t="shared" si="14"/>
        <v>0</v>
      </c>
      <c r="Y69" s="125" t="str">
        <f t="shared" si="4"/>
        <v>0</v>
      </c>
      <c r="Z69" s="282"/>
      <c r="AA69" s="126">
        <f t="shared" si="5"/>
        <v>0</v>
      </c>
      <c r="AB69" s="104"/>
      <c r="AC69" s="126">
        <f t="shared" si="6"/>
        <v>0</v>
      </c>
      <c r="AD69" s="296"/>
      <c r="AE69" s="126">
        <f t="shared" si="15"/>
        <v>0</v>
      </c>
      <c r="AF69" s="106"/>
      <c r="AG69" s="104" t="str">
        <f t="shared" si="7"/>
        <v>0</v>
      </c>
      <c r="AH69" s="296"/>
      <c r="AI69" s="104" t="str">
        <f t="shared" si="8"/>
        <v>0</v>
      </c>
      <c r="AJ69" s="297"/>
      <c r="AK69" s="126" t="str">
        <f t="shared" si="16"/>
        <v/>
      </c>
      <c r="AL69" s="127">
        <f t="shared" si="17"/>
        <v>0</v>
      </c>
      <c r="AM69" s="127">
        <f t="shared" si="18"/>
        <v>0</v>
      </c>
      <c r="AN69" s="128" t="str">
        <f t="shared" si="19"/>
        <v/>
      </c>
      <c r="AO69" s="112"/>
      <c r="AP69" s="107"/>
      <c r="AQ69" s="107"/>
      <c r="AR69" s="107">
        <f t="shared" si="21"/>
        <v>0</v>
      </c>
      <c r="AS69" s="108">
        <f t="shared" si="20"/>
        <v>0</v>
      </c>
    </row>
    <row r="70" spans="1:45" s="111" customFormat="1" ht="13.9" x14ac:dyDescent="0.25">
      <c r="A70" s="82">
        <v>55</v>
      </c>
      <c r="B70" s="82"/>
      <c r="C70" s="110"/>
      <c r="D70" s="110"/>
      <c r="E70" s="110"/>
      <c r="F70" s="110"/>
      <c r="G70" s="110"/>
      <c r="H70" s="240"/>
      <c r="I70" s="196"/>
      <c r="J70" s="196"/>
      <c r="K70" s="123">
        <f t="shared" si="9"/>
        <v>0</v>
      </c>
      <c r="L70" s="115"/>
      <c r="M70" s="124">
        <f t="shared" si="22"/>
        <v>0</v>
      </c>
      <c r="N70" s="125">
        <f t="shared" si="22"/>
        <v>0</v>
      </c>
      <c r="O70" s="125">
        <f t="shared" si="10"/>
        <v>0</v>
      </c>
      <c r="P70" s="125">
        <f t="shared" si="11"/>
        <v>0</v>
      </c>
      <c r="Q70" s="125">
        <f t="shared" si="12"/>
        <v>0</v>
      </c>
      <c r="R70" s="125" t="str">
        <f t="shared" si="1"/>
        <v/>
      </c>
      <c r="S70" s="125">
        <f t="shared" si="13"/>
        <v>0</v>
      </c>
      <c r="T70" s="129"/>
      <c r="U70" s="125">
        <f t="shared" si="2"/>
        <v>0</v>
      </c>
      <c r="V70" s="104"/>
      <c r="W70" s="125" t="str">
        <f t="shared" si="3"/>
        <v>0</v>
      </c>
      <c r="X70" s="125">
        <f t="shared" si="14"/>
        <v>0</v>
      </c>
      <c r="Y70" s="125" t="str">
        <f t="shared" si="4"/>
        <v>0</v>
      </c>
      <c r="Z70" s="282"/>
      <c r="AA70" s="126">
        <f t="shared" si="5"/>
        <v>0</v>
      </c>
      <c r="AB70" s="104"/>
      <c r="AC70" s="126">
        <f t="shared" si="6"/>
        <v>0</v>
      </c>
      <c r="AD70" s="295"/>
      <c r="AE70" s="126">
        <f t="shared" si="15"/>
        <v>0</v>
      </c>
      <c r="AF70" s="105"/>
      <c r="AG70" s="104" t="str">
        <f t="shared" si="7"/>
        <v>0</v>
      </c>
      <c r="AH70" s="295"/>
      <c r="AI70" s="104" t="str">
        <f t="shared" si="8"/>
        <v>0</v>
      </c>
      <c r="AJ70" s="104"/>
      <c r="AK70" s="126" t="str">
        <f t="shared" si="16"/>
        <v/>
      </c>
      <c r="AL70" s="127">
        <f t="shared" si="17"/>
        <v>0</v>
      </c>
      <c r="AM70" s="127">
        <f t="shared" si="18"/>
        <v>0</v>
      </c>
      <c r="AN70" s="128" t="str">
        <f t="shared" si="19"/>
        <v/>
      </c>
      <c r="AO70" s="112"/>
      <c r="AP70" s="107"/>
      <c r="AQ70" s="107"/>
      <c r="AR70" s="107">
        <f t="shared" si="21"/>
        <v>0</v>
      </c>
      <c r="AS70" s="108">
        <f t="shared" si="20"/>
        <v>0</v>
      </c>
    </row>
    <row r="71" spans="1:45" s="111" customFormat="1" ht="13.9" x14ac:dyDescent="0.25">
      <c r="A71" s="82">
        <v>56</v>
      </c>
      <c r="B71" s="82"/>
      <c r="C71" s="110"/>
      <c r="D71" s="110"/>
      <c r="E71" s="110"/>
      <c r="F71" s="110"/>
      <c r="G71" s="110"/>
      <c r="H71" s="240"/>
      <c r="I71" s="196"/>
      <c r="J71" s="196"/>
      <c r="K71" s="123">
        <f t="shared" si="9"/>
        <v>0</v>
      </c>
      <c r="L71" s="115"/>
      <c r="M71" s="124">
        <f t="shared" si="22"/>
        <v>0</v>
      </c>
      <c r="N71" s="125">
        <f t="shared" si="22"/>
        <v>0</v>
      </c>
      <c r="O71" s="125">
        <f t="shared" si="10"/>
        <v>0</v>
      </c>
      <c r="P71" s="125">
        <f t="shared" si="11"/>
        <v>0</v>
      </c>
      <c r="Q71" s="125">
        <f t="shared" si="12"/>
        <v>0</v>
      </c>
      <c r="R71" s="125" t="str">
        <f t="shared" si="1"/>
        <v/>
      </c>
      <c r="S71" s="125">
        <f t="shared" si="13"/>
        <v>0</v>
      </c>
      <c r="T71" s="130"/>
      <c r="U71" s="125">
        <f t="shared" si="2"/>
        <v>0</v>
      </c>
      <c r="V71" s="104"/>
      <c r="W71" s="125" t="str">
        <f t="shared" si="3"/>
        <v>0</v>
      </c>
      <c r="X71" s="125">
        <f t="shared" si="14"/>
        <v>0</v>
      </c>
      <c r="Y71" s="125" t="str">
        <f t="shared" si="4"/>
        <v>0</v>
      </c>
      <c r="Z71" s="282"/>
      <c r="AA71" s="126">
        <f t="shared" si="5"/>
        <v>0</v>
      </c>
      <c r="AB71" s="104"/>
      <c r="AC71" s="126">
        <f t="shared" si="6"/>
        <v>0</v>
      </c>
      <c r="AD71" s="296"/>
      <c r="AE71" s="126">
        <f t="shared" si="15"/>
        <v>0</v>
      </c>
      <c r="AF71" s="82"/>
      <c r="AG71" s="104" t="str">
        <f t="shared" si="7"/>
        <v>0</v>
      </c>
      <c r="AH71" s="296"/>
      <c r="AI71" s="104" t="str">
        <f t="shared" si="8"/>
        <v>0</v>
      </c>
      <c r="AJ71" s="297"/>
      <c r="AK71" s="126" t="str">
        <f t="shared" si="16"/>
        <v/>
      </c>
      <c r="AL71" s="127">
        <f t="shared" si="17"/>
        <v>0</v>
      </c>
      <c r="AM71" s="127">
        <f t="shared" si="18"/>
        <v>0</v>
      </c>
      <c r="AN71" s="128" t="str">
        <f t="shared" si="19"/>
        <v/>
      </c>
      <c r="AO71" s="112"/>
      <c r="AP71" s="107"/>
      <c r="AQ71" s="107"/>
      <c r="AR71" s="107">
        <f t="shared" si="21"/>
        <v>0</v>
      </c>
      <c r="AS71" s="108">
        <f t="shared" si="20"/>
        <v>0</v>
      </c>
    </row>
    <row r="72" spans="1:45" ht="13.9" x14ac:dyDescent="0.25">
      <c r="A72" s="82">
        <v>57</v>
      </c>
      <c r="B72" s="82"/>
      <c r="C72" s="110"/>
      <c r="D72" s="110"/>
      <c r="E72" s="110"/>
      <c r="F72" s="110"/>
      <c r="G72" s="110"/>
      <c r="H72" s="240"/>
      <c r="I72" s="196"/>
      <c r="J72" s="196"/>
      <c r="K72" s="123">
        <f t="shared" si="9"/>
        <v>0</v>
      </c>
      <c r="L72" s="115"/>
      <c r="M72" s="124">
        <f t="shared" si="22"/>
        <v>0</v>
      </c>
      <c r="N72" s="125">
        <f t="shared" si="22"/>
        <v>0</v>
      </c>
      <c r="O72" s="125">
        <f t="shared" si="10"/>
        <v>0</v>
      </c>
      <c r="P72" s="125">
        <f t="shared" si="11"/>
        <v>0</v>
      </c>
      <c r="Q72" s="125">
        <f t="shared" si="12"/>
        <v>0</v>
      </c>
      <c r="R72" s="125" t="str">
        <f t="shared" si="1"/>
        <v/>
      </c>
      <c r="S72" s="125">
        <f t="shared" si="13"/>
        <v>0</v>
      </c>
      <c r="T72" s="129"/>
      <c r="U72" s="125">
        <f t="shared" si="2"/>
        <v>0</v>
      </c>
      <c r="V72" s="104"/>
      <c r="W72" s="125" t="str">
        <f t="shared" si="3"/>
        <v>0</v>
      </c>
      <c r="X72" s="125">
        <f t="shared" si="14"/>
        <v>0</v>
      </c>
      <c r="Y72" s="125" t="str">
        <f t="shared" si="4"/>
        <v>0</v>
      </c>
      <c r="Z72" s="282"/>
      <c r="AA72" s="126">
        <f t="shared" si="5"/>
        <v>0</v>
      </c>
      <c r="AB72" s="104"/>
      <c r="AC72" s="126">
        <f t="shared" si="6"/>
        <v>0</v>
      </c>
      <c r="AD72" s="295"/>
      <c r="AE72" s="126">
        <f t="shared" si="15"/>
        <v>0</v>
      </c>
      <c r="AF72" s="105"/>
      <c r="AG72" s="104" t="str">
        <f t="shared" si="7"/>
        <v>0</v>
      </c>
      <c r="AH72" s="295"/>
      <c r="AI72" s="104" t="str">
        <f t="shared" si="8"/>
        <v>0</v>
      </c>
      <c r="AJ72" s="104"/>
      <c r="AK72" s="126" t="str">
        <f t="shared" si="16"/>
        <v/>
      </c>
      <c r="AL72" s="127">
        <f t="shared" si="17"/>
        <v>0</v>
      </c>
      <c r="AM72" s="127">
        <f t="shared" si="18"/>
        <v>0</v>
      </c>
      <c r="AN72" s="128" t="str">
        <f t="shared" si="19"/>
        <v/>
      </c>
      <c r="AO72" s="112"/>
      <c r="AP72" s="107"/>
      <c r="AQ72" s="107"/>
      <c r="AR72" s="107">
        <f t="shared" si="21"/>
        <v>0</v>
      </c>
      <c r="AS72" s="108">
        <f t="shared" si="20"/>
        <v>0</v>
      </c>
    </row>
    <row r="73" spans="1:45" s="111" customFormat="1" ht="13.9" x14ac:dyDescent="0.25">
      <c r="A73" s="82">
        <v>58</v>
      </c>
      <c r="B73" s="82"/>
      <c r="C73" s="110"/>
      <c r="D73" s="110"/>
      <c r="E73" s="110"/>
      <c r="F73" s="110"/>
      <c r="G73" s="110"/>
      <c r="H73" s="240"/>
      <c r="I73" s="196"/>
      <c r="J73" s="196"/>
      <c r="K73" s="123">
        <f t="shared" si="9"/>
        <v>0</v>
      </c>
      <c r="L73" s="199"/>
      <c r="M73" s="124">
        <f t="shared" si="22"/>
        <v>0</v>
      </c>
      <c r="N73" s="125">
        <f t="shared" si="22"/>
        <v>0</v>
      </c>
      <c r="O73" s="125">
        <f t="shared" si="10"/>
        <v>0</v>
      </c>
      <c r="P73" s="125">
        <f t="shared" si="11"/>
        <v>0</v>
      </c>
      <c r="Q73" s="125">
        <f t="shared" si="12"/>
        <v>0</v>
      </c>
      <c r="R73" s="125" t="str">
        <f t="shared" si="1"/>
        <v/>
      </c>
      <c r="S73" s="125">
        <f t="shared" si="13"/>
        <v>0</v>
      </c>
      <c r="T73" s="130"/>
      <c r="U73" s="125">
        <f t="shared" si="2"/>
        <v>0</v>
      </c>
      <c r="V73" s="104"/>
      <c r="W73" s="125" t="str">
        <f t="shared" si="3"/>
        <v>0</v>
      </c>
      <c r="X73" s="125">
        <f t="shared" si="14"/>
        <v>0</v>
      </c>
      <c r="Y73" s="125" t="str">
        <f t="shared" si="4"/>
        <v>0</v>
      </c>
      <c r="Z73" s="282"/>
      <c r="AA73" s="126">
        <f t="shared" si="5"/>
        <v>0</v>
      </c>
      <c r="AB73" s="104"/>
      <c r="AC73" s="126">
        <f t="shared" si="6"/>
        <v>0</v>
      </c>
      <c r="AD73" s="295"/>
      <c r="AE73" s="126">
        <f t="shared" si="15"/>
        <v>0</v>
      </c>
      <c r="AF73" s="105"/>
      <c r="AG73" s="104" t="str">
        <f t="shared" si="7"/>
        <v>0</v>
      </c>
      <c r="AH73" s="295"/>
      <c r="AI73" s="104" t="str">
        <f t="shared" si="8"/>
        <v>0</v>
      </c>
      <c r="AJ73" s="104"/>
      <c r="AK73" s="126" t="str">
        <f t="shared" si="16"/>
        <v/>
      </c>
      <c r="AL73" s="127">
        <f t="shared" si="17"/>
        <v>0</v>
      </c>
      <c r="AM73" s="127">
        <f t="shared" si="18"/>
        <v>0</v>
      </c>
      <c r="AN73" s="128" t="str">
        <f t="shared" si="19"/>
        <v/>
      </c>
      <c r="AO73" s="112"/>
      <c r="AP73" s="107"/>
      <c r="AQ73" s="107"/>
      <c r="AR73" s="107">
        <f t="shared" si="21"/>
        <v>0</v>
      </c>
      <c r="AS73" s="108">
        <f t="shared" si="20"/>
        <v>0</v>
      </c>
    </row>
    <row r="74" spans="1:45" s="111" customFormat="1" ht="13.9" x14ac:dyDescent="0.25">
      <c r="A74" s="82">
        <v>59</v>
      </c>
      <c r="B74" s="82"/>
      <c r="C74" s="110"/>
      <c r="D74" s="110"/>
      <c r="E74" s="110"/>
      <c r="F74" s="110"/>
      <c r="G74" s="110"/>
      <c r="H74" s="240"/>
      <c r="I74" s="196"/>
      <c r="J74" s="196"/>
      <c r="K74" s="123">
        <f t="shared" si="9"/>
        <v>0</v>
      </c>
      <c r="L74" s="115"/>
      <c r="M74" s="124">
        <f t="shared" si="22"/>
        <v>0</v>
      </c>
      <c r="N74" s="125">
        <f t="shared" si="22"/>
        <v>0</v>
      </c>
      <c r="O74" s="125">
        <f t="shared" si="10"/>
        <v>0</v>
      </c>
      <c r="P74" s="125">
        <f t="shared" si="11"/>
        <v>0</v>
      </c>
      <c r="Q74" s="125">
        <f t="shared" si="12"/>
        <v>0</v>
      </c>
      <c r="R74" s="125" t="str">
        <f t="shared" si="1"/>
        <v/>
      </c>
      <c r="S74" s="125">
        <f t="shared" si="13"/>
        <v>0</v>
      </c>
      <c r="T74" s="130"/>
      <c r="U74" s="125">
        <f t="shared" si="2"/>
        <v>0</v>
      </c>
      <c r="V74" s="104"/>
      <c r="W74" s="125" t="str">
        <f t="shared" si="3"/>
        <v>0</v>
      </c>
      <c r="X74" s="125">
        <f t="shared" si="14"/>
        <v>0</v>
      </c>
      <c r="Y74" s="125" t="str">
        <f t="shared" si="4"/>
        <v>0</v>
      </c>
      <c r="Z74" s="282"/>
      <c r="AA74" s="126">
        <f t="shared" si="5"/>
        <v>0</v>
      </c>
      <c r="AB74" s="104"/>
      <c r="AC74" s="126">
        <f t="shared" si="6"/>
        <v>0</v>
      </c>
      <c r="AD74" s="296"/>
      <c r="AE74" s="126">
        <f t="shared" si="15"/>
        <v>0</v>
      </c>
      <c r="AF74" s="106"/>
      <c r="AG74" s="104" t="str">
        <f t="shared" si="7"/>
        <v>0</v>
      </c>
      <c r="AH74" s="296"/>
      <c r="AI74" s="104" t="str">
        <f t="shared" si="8"/>
        <v>0</v>
      </c>
      <c r="AJ74" s="297"/>
      <c r="AK74" s="126" t="str">
        <f t="shared" si="16"/>
        <v/>
      </c>
      <c r="AL74" s="127">
        <f t="shared" si="17"/>
        <v>0</v>
      </c>
      <c r="AM74" s="127">
        <f t="shared" si="18"/>
        <v>0</v>
      </c>
      <c r="AN74" s="128" t="str">
        <f t="shared" si="19"/>
        <v/>
      </c>
      <c r="AO74" s="112"/>
      <c r="AP74" s="107"/>
      <c r="AQ74" s="107"/>
      <c r="AR74" s="107">
        <f t="shared" si="21"/>
        <v>0</v>
      </c>
      <c r="AS74" s="108">
        <f t="shared" si="20"/>
        <v>0</v>
      </c>
    </row>
    <row r="75" spans="1:45" ht="13.9" x14ac:dyDescent="0.25">
      <c r="A75" s="82">
        <v>60</v>
      </c>
      <c r="B75" s="82"/>
      <c r="C75" s="110"/>
      <c r="D75" s="110"/>
      <c r="E75" s="110"/>
      <c r="F75" s="110"/>
      <c r="G75" s="110"/>
      <c r="H75" s="240"/>
      <c r="I75" s="196"/>
      <c r="J75" s="196"/>
      <c r="K75" s="123">
        <f t="shared" si="9"/>
        <v>0</v>
      </c>
      <c r="L75" s="115"/>
      <c r="M75" s="124">
        <f t="shared" si="22"/>
        <v>0</v>
      </c>
      <c r="N75" s="125">
        <f t="shared" si="22"/>
        <v>0</v>
      </c>
      <c r="O75" s="125">
        <f t="shared" si="10"/>
        <v>0</v>
      </c>
      <c r="P75" s="125">
        <f t="shared" si="11"/>
        <v>0</v>
      </c>
      <c r="Q75" s="125">
        <f t="shared" si="12"/>
        <v>0</v>
      </c>
      <c r="R75" s="125" t="str">
        <f t="shared" si="1"/>
        <v/>
      </c>
      <c r="S75" s="125">
        <f t="shared" si="13"/>
        <v>0</v>
      </c>
      <c r="T75" s="130"/>
      <c r="U75" s="125">
        <f t="shared" si="2"/>
        <v>0</v>
      </c>
      <c r="V75" s="104"/>
      <c r="W75" s="125" t="str">
        <f t="shared" si="3"/>
        <v>0</v>
      </c>
      <c r="X75" s="125">
        <f t="shared" si="14"/>
        <v>0</v>
      </c>
      <c r="Y75" s="125" t="str">
        <f t="shared" si="4"/>
        <v>0</v>
      </c>
      <c r="Z75" s="282"/>
      <c r="AA75" s="126">
        <f t="shared" si="5"/>
        <v>0</v>
      </c>
      <c r="AB75" s="104"/>
      <c r="AC75" s="126">
        <f t="shared" si="6"/>
        <v>0</v>
      </c>
      <c r="AD75" s="296"/>
      <c r="AE75" s="126">
        <f t="shared" si="15"/>
        <v>0</v>
      </c>
      <c r="AF75" s="106"/>
      <c r="AG75" s="104" t="str">
        <f t="shared" si="7"/>
        <v>0</v>
      </c>
      <c r="AH75" s="296"/>
      <c r="AI75" s="104" t="str">
        <f t="shared" si="8"/>
        <v>0</v>
      </c>
      <c r="AJ75" s="297"/>
      <c r="AK75" s="126" t="str">
        <f t="shared" si="16"/>
        <v/>
      </c>
      <c r="AL75" s="127">
        <f t="shared" si="17"/>
        <v>0</v>
      </c>
      <c r="AM75" s="127">
        <f t="shared" si="18"/>
        <v>0</v>
      </c>
      <c r="AN75" s="128" t="str">
        <f t="shared" si="19"/>
        <v/>
      </c>
      <c r="AO75" s="112"/>
      <c r="AP75" s="107"/>
      <c r="AQ75" s="107"/>
      <c r="AR75" s="107">
        <f t="shared" si="21"/>
        <v>0</v>
      </c>
      <c r="AS75" s="108">
        <f t="shared" si="20"/>
        <v>0</v>
      </c>
    </row>
    <row r="76" spans="1:45" ht="13.9" x14ac:dyDescent="0.25">
      <c r="A76" s="82">
        <v>61</v>
      </c>
      <c r="B76" s="82"/>
      <c r="C76" s="110"/>
      <c r="D76" s="110"/>
      <c r="E76" s="110"/>
      <c r="F76" s="110"/>
      <c r="G76" s="110"/>
      <c r="H76" s="240"/>
      <c r="I76" s="196"/>
      <c r="J76" s="196"/>
      <c r="K76" s="123">
        <f t="shared" si="9"/>
        <v>0</v>
      </c>
      <c r="L76" s="115"/>
      <c r="M76" s="124">
        <f t="shared" si="22"/>
        <v>0</v>
      </c>
      <c r="N76" s="125">
        <f t="shared" si="22"/>
        <v>0</v>
      </c>
      <c r="O76" s="125">
        <f t="shared" si="10"/>
        <v>0</v>
      </c>
      <c r="P76" s="125">
        <f t="shared" si="11"/>
        <v>0</v>
      </c>
      <c r="Q76" s="125">
        <f t="shared" si="12"/>
        <v>0</v>
      </c>
      <c r="R76" s="125" t="str">
        <f t="shared" si="1"/>
        <v/>
      </c>
      <c r="S76" s="125">
        <f t="shared" si="13"/>
        <v>0</v>
      </c>
      <c r="T76" s="130"/>
      <c r="U76" s="125">
        <f t="shared" si="2"/>
        <v>0</v>
      </c>
      <c r="V76" s="104"/>
      <c r="W76" s="125" t="str">
        <f t="shared" si="3"/>
        <v>0</v>
      </c>
      <c r="X76" s="125">
        <f t="shared" si="14"/>
        <v>0</v>
      </c>
      <c r="Y76" s="125" t="str">
        <f t="shared" si="4"/>
        <v>0</v>
      </c>
      <c r="Z76" s="282"/>
      <c r="AA76" s="126">
        <f t="shared" si="5"/>
        <v>0</v>
      </c>
      <c r="AB76" s="104"/>
      <c r="AC76" s="126">
        <f t="shared" si="6"/>
        <v>0</v>
      </c>
      <c r="AD76" s="296"/>
      <c r="AE76" s="126">
        <f t="shared" si="15"/>
        <v>0</v>
      </c>
      <c r="AF76" s="106"/>
      <c r="AG76" s="104" t="str">
        <f t="shared" si="7"/>
        <v>0</v>
      </c>
      <c r="AH76" s="296"/>
      <c r="AI76" s="104" t="str">
        <f t="shared" si="8"/>
        <v>0</v>
      </c>
      <c r="AJ76" s="297"/>
      <c r="AK76" s="126" t="str">
        <f t="shared" si="16"/>
        <v/>
      </c>
      <c r="AL76" s="127">
        <f t="shared" si="17"/>
        <v>0</v>
      </c>
      <c r="AM76" s="127">
        <f t="shared" si="18"/>
        <v>0</v>
      </c>
      <c r="AN76" s="128" t="str">
        <f t="shared" si="19"/>
        <v/>
      </c>
      <c r="AO76" s="114"/>
      <c r="AP76" s="107"/>
      <c r="AQ76" s="107"/>
      <c r="AR76" s="107">
        <f t="shared" si="21"/>
        <v>0</v>
      </c>
      <c r="AS76" s="108">
        <f t="shared" si="20"/>
        <v>0</v>
      </c>
    </row>
    <row r="77" spans="1:45" ht="13.9" x14ac:dyDescent="0.25">
      <c r="A77" s="82">
        <v>62</v>
      </c>
      <c r="B77" s="82"/>
      <c r="C77" s="110"/>
      <c r="D77" s="110"/>
      <c r="E77" s="110"/>
      <c r="F77" s="110"/>
      <c r="G77" s="110"/>
      <c r="H77" s="240"/>
      <c r="I77" s="196"/>
      <c r="J77" s="196"/>
      <c r="K77" s="123">
        <f t="shared" si="9"/>
        <v>0</v>
      </c>
      <c r="L77" s="115"/>
      <c r="M77" s="124">
        <f t="shared" si="22"/>
        <v>0</v>
      </c>
      <c r="N77" s="125">
        <f t="shared" si="22"/>
        <v>0</v>
      </c>
      <c r="O77" s="125">
        <f t="shared" si="10"/>
        <v>0</v>
      </c>
      <c r="P77" s="125">
        <f t="shared" si="11"/>
        <v>0</v>
      </c>
      <c r="Q77" s="125">
        <f t="shared" si="12"/>
        <v>0</v>
      </c>
      <c r="R77" s="125" t="str">
        <f t="shared" si="1"/>
        <v/>
      </c>
      <c r="S77" s="125">
        <f t="shared" si="13"/>
        <v>0</v>
      </c>
      <c r="T77" s="130"/>
      <c r="U77" s="125">
        <f t="shared" si="2"/>
        <v>0</v>
      </c>
      <c r="V77" s="104"/>
      <c r="W77" s="125" t="str">
        <f t="shared" si="3"/>
        <v>0</v>
      </c>
      <c r="X77" s="125">
        <f t="shared" si="14"/>
        <v>0</v>
      </c>
      <c r="Y77" s="125" t="str">
        <f t="shared" si="4"/>
        <v>0</v>
      </c>
      <c r="Z77" s="282"/>
      <c r="AA77" s="126">
        <f t="shared" si="5"/>
        <v>0</v>
      </c>
      <c r="AB77" s="104"/>
      <c r="AC77" s="126">
        <f t="shared" si="6"/>
        <v>0</v>
      </c>
      <c r="AD77" s="296"/>
      <c r="AE77" s="126">
        <f t="shared" si="15"/>
        <v>0</v>
      </c>
      <c r="AF77" s="106"/>
      <c r="AG77" s="104" t="str">
        <f t="shared" si="7"/>
        <v>0</v>
      </c>
      <c r="AH77" s="296"/>
      <c r="AI77" s="104" t="str">
        <f t="shared" si="8"/>
        <v>0</v>
      </c>
      <c r="AJ77" s="297"/>
      <c r="AK77" s="126" t="str">
        <f t="shared" si="16"/>
        <v/>
      </c>
      <c r="AL77" s="127">
        <f t="shared" si="17"/>
        <v>0</v>
      </c>
      <c r="AM77" s="127">
        <f t="shared" si="18"/>
        <v>0</v>
      </c>
      <c r="AN77" s="128" t="str">
        <f t="shared" si="19"/>
        <v/>
      </c>
      <c r="AO77" s="112"/>
      <c r="AP77" s="107"/>
      <c r="AQ77" s="107"/>
      <c r="AR77" s="107">
        <f t="shared" si="21"/>
        <v>0</v>
      </c>
      <c r="AS77" s="108">
        <f t="shared" si="20"/>
        <v>0</v>
      </c>
    </row>
    <row r="78" spans="1:45" ht="13.9" x14ac:dyDescent="0.25">
      <c r="A78" s="82">
        <v>63</v>
      </c>
      <c r="B78" s="82"/>
      <c r="C78" s="110"/>
      <c r="D78" s="110"/>
      <c r="E78" s="110"/>
      <c r="F78" s="110"/>
      <c r="G78" s="110"/>
      <c r="H78" s="240"/>
      <c r="I78" s="196"/>
      <c r="J78" s="196"/>
      <c r="K78" s="123">
        <f t="shared" si="9"/>
        <v>0</v>
      </c>
      <c r="L78" s="115"/>
      <c r="M78" s="124">
        <f t="shared" si="22"/>
        <v>0</v>
      </c>
      <c r="N78" s="125">
        <f t="shared" si="22"/>
        <v>0</v>
      </c>
      <c r="O78" s="125">
        <f t="shared" si="10"/>
        <v>0</v>
      </c>
      <c r="P78" s="125">
        <f t="shared" si="11"/>
        <v>0</v>
      </c>
      <c r="Q78" s="125">
        <f t="shared" si="12"/>
        <v>0</v>
      </c>
      <c r="R78" s="125" t="str">
        <f t="shared" si="1"/>
        <v/>
      </c>
      <c r="S78" s="125">
        <f t="shared" si="13"/>
        <v>0</v>
      </c>
      <c r="T78" s="130"/>
      <c r="U78" s="125">
        <f t="shared" si="2"/>
        <v>0</v>
      </c>
      <c r="V78" s="104"/>
      <c r="W78" s="125" t="str">
        <f t="shared" si="3"/>
        <v>0</v>
      </c>
      <c r="X78" s="125">
        <f t="shared" si="14"/>
        <v>0</v>
      </c>
      <c r="Y78" s="125" t="str">
        <f t="shared" si="4"/>
        <v>0</v>
      </c>
      <c r="Z78" s="282"/>
      <c r="AA78" s="126">
        <f t="shared" si="5"/>
        <v>0</v>
      </c>
      <c r="AB78" s="104"/>
      <c r="AC78" s="126">
        <f t="shared" si="6"/>
        <v>0</v>
      </c>
      <c r="AD78" s="296"/>
      <c r="AE78" s="126">
        <f t="shared" si="15"/>
        <v>0</v>
      </c>
      <c r="AF78" s="106"/>
      <c r="AG78" s="104" t="str">
        <f t="shared" si="7"/>
        <v>0</v>
      </c>
      <c r="AH78" s="296"/>
      <c r="AI78" s="104" t="str">
        <f t="shared" si="8"/>
        <v>0</v>
      </c>
      <c r="AJ78" s="297"/>
      <c r="AK78" s="126" t="str">
        <f t="shared" si="16"/>
        <v/>
      </c>
      <c r="AL78" s="127">
        <f t="shared" si="17"/>
        <v>0</v>
      </c>
      <c r="AM78" s="127">
        <f t="shared" si="18"/>
        <v>0</v>
      </c>
      <c r="AN78" s="128" t="str">
        <f t="shared" si="19"/>
        <v/>
      </c>
      <c r="AO78" s="112"/>
      <c r="AP78" s="107"/>
      <c r="AQ78" s="107"/>
      <c r="AR78" s="107">
        <f t="shared" si="21"/>
        <v>0</v>
      </c>
      <c r="AS78" s="108">
        <f t="shared" si="20"/>
        <v>0</v>
      </c>
    </row>
    <row r="79" spans="1:45" x14ac:dyDescent="0.2">
      <c r="A79" s="82">
        <v>64</v>
      </c>
      <c r="B79" s="82"/>
      <c r="C79" s="110"/>
      <c r="D79" s="110"/>
      <c r="E79" s="110"/>
      <c r="F79" s="110"/>
      <c r="G79" s="110"/>
      <c r="H79" s="240"/>
      <c r="I79" s="196"/>
      <c r="J79" s="196"/>
      <c r="K79" s="123">
        <f t="shared" si="9"/>
        <v>0</v>
      </c>
      <c r="L79" s="115"/>
      <c r="M79" s="124">
        <f t="shared" si="22"/>
        <v>0</v>
      </c>
      <c r="N79" s="125">
        <f t="shared" si="22"/>
        <v>0</v>
      </c>
      <c r="O79" s="125">
        <f t="shared" si="10"/>
        <v>0</v>
      </c>
      <c r="P79" s="125">
        <f t="shared" si="11"/>
        <v>0</v>
      </c>
      <c r="Q79" s="125">
        <f t="shared" si="12"/>
        <v>0</v>
      </c>
      <c r="R79" s="125" t="str">
        <f t="shared" si="1"/>
        <v/>
      </c>
      <c r="S79" s="125">
        <f t="shared" si="13"/>
        <v>0</v>
      </c>
      <c r="T79" s="130"/>
      <c r="U79" s="125">
        <f t="shared" si="2"/>
        <v>0</v>
      </c>
      <c r="V79" s="104"/>
      <c r="W79" s="125" t="str">
        <f t="shared" si="3"/>
        <v>0</v>
      </c>
      <c r="X79" s="125">
        <f t="shared" si="14"/>
        <v>0</v>
      </c>
      <c r="Y79" s="125" t="str">
        <f t="shared" si="4"/>
        <v>0</v>
      </c>
      <c r="Z79" s="282"/>
      <c r="AA79" s="126">
        <f t="shared" si="5"/>
        <v>0</v>
      </c>
      <c r="AB79" s="104"/>
      <c r="AC79" s="126">
        <f t="shared" si="6"/>
        <v>0</v>
      </c>
      <c r="AD79" s="296"/>
      <c r="AE79" s="126">
        <f t="shared" si="15"/>
        <v>0</v>
      </c>
      <c r="AF79" s="82"/>
      <c r="AG79" s="104" t="str">
        <f t="shared" si="7"/>
        <v>0</v>
      </c>
      <c r="AH79" s="296"/>
      <c r="AI79" s="104" t="str">
        <f t="shared" si="8"/>
        <v>0</v>
      </c>
      <c r="AJ79" s="297"/>
      <c r="AK79" s="126" t="str">
        <f t="shared" si="16"/>
        <v/>
      </c>
      <c r="AL79" s="127">
        <f t="shared" si="17"/>
        <v>0</v>
      </c>
      <c r="AM79" s="127">
        <f t="shared" si="18"/>
        <v>0</v>
      </c>
      <c r="AN79" s="128" t="str">
        <f t="shared" si="19"/>
        <v/>
      </c>
      <c r="AO79" s="112"/>
      <c r="AP79" s="107"/>
      <c r="AQ79" s="107"/>
      <c r="AR79" s="107">
        <f t="shared" si="21"/>
        <v>0</v>
      </c>
      <c r="AS79" s="108">
        <f t="shared" si="20"/>
        <v>0</v>
      </c>
    </row>
    <row r="80" spans="1:45" x14ac:dyDescent="0.2">
      <c r="A80" s="82">
        <v>65</v>
      </c>
      <c r="B80" s="82"/>
      <c r="C80" s="110"/>
      <c r="D80" s="110"/>
      <c r="E80" s="110"/>
      <c r="F80" s="110"/>
      <c r="G80" s="110"/>
      <c r="H80" s="240"/>
      <c r="I80" s="196"/>
      <c r="J80" s="196"/>
      <c r="K80" s="123">
        <f t="shared" si="9"/>
        <v>0</v>
      </c>
      <c r="L80" s="115"/>
      <c r="M80" s="124">
        <f t="shared" si="22"/>
        <v>0</v>
      </c>
      <c r="N80" s="125">
        <f t="shared" si="22"/>
        <v>0</v>
      </c>
      <c r="O80" s="125">
        <f t="shared" ref="O80:O143" si="23">IFERROR(INDEX(DATA_YESHOV,MATCH($C80,YESHOV_NAME,0),MATCH(O$15,data_yeshov_titels,0)),0)</f>
        <v>0</v>
      </c>
      <c r="P80" s="125">
        <f t="shared" si="11"/>
        <v>0</v>
      </c>
      <c r="Q80" s="125">
        <f t="shared" si="12"/>
        <v>0</v>
      </c>
      <c r="R80" s="125" t="str">
        <f t="shared" ref="R80:R143" si="24">IFERROR(INDEX(DATA_RASHOT,MATCH($D80,RASHOT_NAME,0),MATCH($R$15,data_rashot_titels,0)),"")</f>
        <v/>
      </c>
      <c r="S80" s="125">
        <f t="shared" ref="S80:S143" si="25">IF(R80=$G$4,$H$4,IF(R80=$G$5,$H$5,IF(R80=$G$6,$H$6,IF(R80=$G$7,$H$7,IF(R80=$G$8,$H$8,IF(R80=$G$9,$H$9,IF(R80=$G$10,$H$10,$H$11)))))))</f>
        <v>0</v>
      </c>
      <c r="T80" s="129"/>
      <c r="U80" s="125">
        <f t="shared" ref="U80:U143" si="26">IFERROR(IF($T80=$E$4,$F$4,IF($T80=$E$5,$F$5,IF($T80=$E$6,$F$6,IF($T80=$E$7,$F$7,IF($T80=$E$8,$F$8,IF($T80=$E$9,$F$9,"0")))))),"-")</f>
        <v>0</v>
      </c>
      <c r="V80" s="104"/>
      <c r="W80" s="125" t="str">
        <f t="shared" ref="W80:W143" si="27">IFERROR(IF($V80=$C$4,$D$4,IF($V80=$C$5,$D$5,IF($V80=$C$6,$D$6,IF($V80=$C$7,$D$7,"0")))),"-")</f>
        <v>0</v>
      </c>
      <c r="X80" s="125">
        <f t="shared" ref="X80:X143" si="28">IFERROR(INDEX(DATA_YESHOV,MATCH($C80,YESHOV_NAME,0),MATCH(X$15,data_yeshov_titels,0)),0)</f>
        <v>0</v>
      </c>
      <c r="Y80" s="125" t="str">
        <f t="shared" ref="Y80:Y143" si="29">IFERROR(IF($X80=$K$4,$L$4,IF($X80=$K$5,$L$5,IF($X80=$K$6,$L$6,IF($X80=$K$7,$L$7,"0")))),"-")</f>
        <v>0</v>
      </c>
      <c r="Z80" s="282"/>
      <c r="AA80" s="126">
        <f t="shared" ref="AA80:AA143" si="30">IFERROR(IF(Z80=$R$4,$S$4,IF(Z80=$R$5,$S$5,IF(Z80=$R$6,$S$6,IF(Z80=$R$7,$S$7,IF($Z80=$R$8,$S$8,0))))),"0")</f>
        <v>0</v>
      </c>
      <c r="AB80" s="104"/>
      <c r="AC80" s="126">
        <f t="shared" ref="AC80:AC143" si="31">IFERROR(IF(AB80=$T$4,$U$4,IF(AB80=$T$5,$U$5,IF(AB80=$T$6,$U$6,IF(AB80=$T$7,$U$7,IF($AB80=$T$8,$U$8,0))))),"0")</f>
        <v>0</v>
      </c>
      <c r="AD80" s="295"/>
      <c r="AE80" s="126">
        <f t="shared" si="15"/>
        <v>0</v>
      </c>
      <c r="AF80" s="105"/>
      <c r="AG80" s="104" t="str">
        <f t="shared" ref="AG80:AG143" si="32">IFERROR(IF($AF80=$X$4,$Y$4,IF($AF80=$X$5,$Y$5,"0")),"0")</f>
        <v>0</v>
      </c>
      <c r="AH80" s="295"/>
      <c r="AI80" s="104" t="str">
        <f t="shared" ref="AI80:AI143" si="33">IFERROR(IF($AH80=$Z$4,$AA$4,IF($AH80=$Z$5,$AA$5,IF($AH80=$Z$6,$AA$6,"0"))),"0")</f>
        <v>0</v>
      </c>
      <c r="AJ80" s="104"/>
      <c r="AK80" s="126" t="str">
        <f t="shared" si="16"/>
        <v/>
      </c>
      <c r="AL80" s="127">
        <f t="shared" si="17"/>
        <v>0</v>
      </c>
      <c r="AM80" s="127">
        <f t="shared" si="18"/>
        <v>0</v>
      </c>
      <c r="AN80" s="128" t="str">
        <f t="shared" si="19"/>
        <v/>
      </c>
      <c r="AO80" s="112"/>
      <c r="AP80" s="107"/>
      <c r="AQ80" s="107"/>
      <c r="AR80" s="107">
        <f t="shared" si="21"/>
        <v>0</v>
      </c>
      <c r="AS80" s="108">
        <f t="shared" ref="AS80:AS143" si="34">IFERROR(AQ80/AP80,0)</f>
        <v>0</v>
      </c>
    </row>
    <row r="81" spans="1:45" x14ac:dyDescent="0.2">
      <c r="A81" s="82">
        <v>66</v>
      </c>
      <c r="B81" s="82"/>
      <c r="C81" s="110"/>
      <c r="D81" s="110"/>
      <c r="E81" s="110"/>
      <c r="F81" s="110"/>
      <c r="G81" s="110"/>
      <c r="H81" s="240"/>
      <c r="I81" s="196"/>
      <c r="J81" s="196"/>
      <c r="K81" s="123">
        <f t="shared" ref="K81:K144" si="35">IFERROR(J81/I81,0)</f>
        <v>0</v>
      </c>
      <c r="L81" s="115"/>
      <c r="M81" s="124">
        <f t="shared" si="22"/>
        <v>0</v>
      </c>
      <c r="N81" s="125">
        <f t="shared" si="22"/>
        <v>0</v>
      </c>
      <c r="O81" s="125">
        <f t="shared" si="23"/>
        <v>0</v>
      </c>
      <c r="P81" s="125">
        <f t="shared" ref="P81:P144" si="36">IF($O81="_",$N81,$O81)</f>
        <v>0</v>
      </c>
      <c r="Q81" s="125">
        <f t="shared" ref="Q81:Q144" si="37">IF(P81=$I$4,$J$4,IF(P81=$I$5,$J$5,IF(P81=$I$6,$J$6,IF(P81=$I$7,$J$7,IF(P81=$I$8,$J$8,IF(P81=$I$9,$J$9,IF(P81=$I$10,$J$10,$J$11)))))))</f>
        <v>0</v>
      </c>
      <c r="R81" s="125" t="str">
        <f t="shared" si="24"/>
        <v/>
      </c>
      <c r="S81" s="125">
        <f t="shared" si="25"/>
        <v>0</v>
      </c>
      <c r="T81" s="129"/>
      <c r="U81" s="125">
        <f t="shared" si="26"/>
        <v>0</v>
      </c>
      <c r="V81" s="104"/>
      <c r="W81" s="125" t="str">
        <f t="shared" si="27"/>
        <v>0</v>
      </c>
      <c r="X81" s="125">
        <f t="shared" si="28"/>
        <v>0</v>
      </c>
      <c r="Y81" s="125" t="str">
        <f t="shared" si="29"/>
        <v>0</v>
      </c>
      <c r="Z81" s="282"/>
      <c r="AA81" s="126">
        <f t="shared" si="30"/>
        <v>0</v>
      </c>
      <c r="AB81" s="104"/>
      <c r="AC81" s="126">
        <f t="shared" si="31"/>
        <v>0</v>
      </c>
      <c r="AD81" s="295"/>
      <c r="AE81" s="126">
        <f t="shared" ref="AE81:AE144" si="38">IFERROR(IF(AD81=$V$4,$W$4,IF(AD81=$V$5,$W$5,IF(AD81=$V$6,$W$6,IF(AD81=$V$7,$W$7,0)))),"0")</f>
        <v>0</v>
      </c>
      <c r="AF81" s="105"/>
      <c r="AG81" s="104" t="str">
        <f t="shared" si="32"/>
        <v>0</v>
      </c>
      <c r="AH81" s="295"/>
      <c r="AI81" s="104" t="str">
        <f t="shared" si="33"/>
        <v>0</v>
      </c>
      <c r="AJ81" s="104"/>
      <c r="AK81" s="126" t="str">
        <f t="shared" ref="AK81:AK144" si="39">IFERROR(IF($AJ81="כן","20",IF($AJ81="לא",0,"")),"")</f>
        <v/>
      </c>
      <c r="AL81" s="127">
        <f t="shared" ref="AL81:AL144" si="40">$AA81+$AC81</f>
        <v>0</v>
      </c>
      <c r="AM81" s="127">
        <f t="shared" ref="AM81:AM144" si="41">$AE81+$AG81+$AI81</f>
        <v>0</v>
      </c>
      <c r="AN81" s="128" t="str">
        <f t="shared" ref="AN81:AN144" si="42">IFERROR((AL81*$N$2/$N$10)+($AM81*$P$2/$P$10)+($Y81*$L$2/$L$4)+($W81*$D$2/$D$4)+($U81*$F$2/$F$4)+($S81*$H$2/$H$4)+($Q81*$J$2/$J$4)+$AK81,"")</f>
        <v/>
      </c>
      <c r="AO81" s="112"/>
      <c r="AP81" s="107"/>
      <c r="AQ81" s="107"/>
      <c r="AR81" s="107">
        <f t="shared" si="21"/>
        <v>0</v>
      </c>
      <c r="AS81" s="108">
        <f t="shared" si="34"/>
        <v>0</v>
      </c>
    </row>
    <row r="82" spans="1:45" x14ac:dyDescent="0.2">
      <c r="A82" s="82">
        <v>67</v>
      </c>
      <c r="B82" s="82"/>
      <c r="C82" s="110"/>
      <c r="D82" s="110"/>
      <c r="E82" s="110"/>
      <c r="F82" s="110"/>
      <c r="G82" s="110"/>
      <c r="H82" s="240"/>
      <c r="I82" s="196"/>
      <c r="J82" s="196"/>
      <c r="K82" s="123">
        <f t="shared" si="35"/>
        <v>0</v>
      </c>
      <c r="L82" s="115"/>
      <c r="M82" s="124">
        <f t="shared" si="22"/>
        <v>0</v>
      </c>
      <c r="N82" s="125">
        <f t="shared" si="22"/>
        <v>0</v>
      </c>
      <c r="O82" s="125">
        <f t="shared" si="23"/>
        <v>0</v>
      </c>
      <c r="P82" s="125">
        <f t="shared" si="36"/>
        <v>0</v>
      </c>
      <c r="Q82" s="125">
        <f t="shared" si="37"/>
        <v>0</v>
      </c>
      <c r="R82" s="125" t="str">
        <f t="shared" si="24"/>
        <v/>
      </c>
      <c r="S82" s="125">
        <f t="shared" si="25"/>
        <v>0</v>
      </c>
      <c r="T82" s="130"/>
      <c r="U82" s="125">
        <f t="shared" si="26"/>
        <v>0</v>
      </c>
      <c r="V82" s="104"/>
      <c r="W82" s="125" t="str">
        <f t="shared" si="27"/>
        <v>0</v>
      </c>
      <c r="X82" s="125">
        <f t="shared" si="28"/>
        <v>0</v>
      </c>
      <c r="Y82" s="125" t="str">
        <f t="shared" si="29"/>
        <v>0</v>
      </c>
      <c r="Z82" s="282"/>
      <c r="AA82" s="126">
        <f t="shared" si="30"/>
        <v>0</v>
      </c>
      <c r="AB82" s="104"/>
      <c r="AC82" s="126">
        <f t="shared" si="31"/>
        <v>0</v>
      </c>
      <c r="AD82" s="296"/>
      <c r="AE82" s="126">
        <f t="shared" si="38"/>
        <v>0</v>
      </c>
      <c r="AF82" s="106"/>
      <c r="AG82" s="104" t="str">
        <f t="shared" si="32"/>
        <v>0</v>
      </c>
      <c r="AH82" s="296"/>
      <c r="AI82" s="104" t="str">
        <f t="shared" si="33"/>
        <v>0</v>
      </c>
      <c r="AJ82" s="297"/>
      <c r="AK82" s="126" t="str">
        <f t="shared" si="39"/>
        <v/>
      </c>
      <c r="AL82" s="127">
        <f t="shared" si="40"/>
        <v>0</v>
      </c>
      <c r="AM82" s="127">
        <f t="shared" si="41"/>
        <v>0</v>
      </c>
      <c r="AN82" s="128" t="str">
        <f t="shared" si="42"/>
        <v/>
      </c>
      <c r="AO82" s="112"/>
      <c r="AP82" s="107"/>
      <c r="AQ82" s="107"/>
      <c r="AR82" s="107">
        <f t="shared" ref="AR82:AR145" si="43">AQ82+AR81</f>
        <v>0</v>
      </c>
      <c r="AS82" s="108">
        <f t="shared" si="34"/>
        <v>0</v>
      </c>
    </row>
    <row r="83" spans="1:45" x14ac:dyDescent="0.2">
      <c r="A83" s="82">
        <v>68</v>
      </c>
      <c r="B83" s="82"/>
      <c r="C83" s="110"/>
      <c r="D83" s="110"/>
      <c r="E83" s="110"/>
      <c r="F83" s="110"/>
      <c r="G83" s="110"/>
      <c r="H83" s="240"/>
      <c r="I83" s="196"/>
      <c r="J83" s="196"/>
      <c r="K83" s="123">
        <f t="shared" si="35"/>
        <v>0</v>
      </c>
      <c r="L83" s="115"/>
      <c r="M83" s="124">
        <f t="shared" si="22"/>
        <v>0</v>
      </c>
      <c r="N83" s="125">
        <f t="shared" si="22"/>
        <v>0</v>
      </c>
      <c r="O83" s="125">
        <f t="shared" si="23"/>
        <v>0</v>
      </c>
      <c r="P83" s="125">
        <f t="shared" si="36"/>
        <v>0</v>
      </c>
      <c r="Q83" s="125">
        <f t="shared" si="37"/>
        <v>0</v>
      </c>
      <c r="R83" s="125" t="str">
        <f t="shared" si="24"/>
        <v/>
      </c>
      <c r="S83" s="125">
        <f t="shared" si="25"/>
        <v>0</v>
      </c>
      <c r="T83" s="129"/>
      <c r="U83" s="125">
        <f t="shared" si="26"/>
        <v>0</v>
      </c>
      <c r="V83" s="104"/>
      <c r="W83" s="125" t="str">
        <f t="shared" si="27"/>
        <v>0</v>
      </c>
      <c r="X83" s="125">
        <f t="shared" si="28"/>
        <v>0</v>
      </c>
      <c r="Y83" s="125" t="str">
        <f t="shared" si="29"/>
        <v>0</v>
      </c>
      <c r="Z83" s="282"/>
      <c r="AA83" s="126">
        <f t="shared" si="30"/>
        <v>0</v>
      </c>
      <c r="AB83" s="104"/>
      <c r="AC83" s="126">
        <f t="shared" si="31"/>
        <v>0</v>
      </c>
      <c r="AD83" s="295"/>
      <c r="AE83" s="126">
        <f t="shared" si="38"/>
        <v>0</v>
      </c>
      <c r="AF83" s="105"/>
      <c r="AG83" s="104" t="str">
        <f t="shared" si="32"/>
        <v>0</v>
      </c>
      <c r="AH83" s="295"/>
      <c r="AI83" s="104" t="str">
        <f t="shared" si="33"/>
        <v>0</v>
      </c>
      <c r="AJ83" s="104"/>
      <c r="AK83" s="126" t="str">
        <f t="shared" si="39"/>
        <v/>
      </c>
      <c r="AL83" s="127">
        <f t="shared" si="40"/>
        <v>0</v>
      </c>
      <c r="AM83" s="127">
        <f t="shared" si="41"/>
        <v>0</v>
      </c>
      <c r="AN83" s="128" t="str">
        <f t="shared" si="42"/>
        <v/>
      </c>
      <c r="AO83" s="112"/>
      <c r="AP83" s="107"/>
      <c r="AQ83" s="107"/>
      <c r="AR83" s="107">
        <f t="shared" si="43"/>
        <v>0</v>
      </c>
      <c r="AS83" s="108">
        <f t="shared" si="34"/>
        <v>0</v>
      </c>
    </row>
    <row r="84" spans="1:45" x14ac:dyDescent="0.2">
      <c r="A84" s="82">
        <v>69</v>
      </c>
      <c r="B84" s="82"/>
      <c r="C84" s="110"/>
      <c r="D84" s="110"/>
      <c r="E84" s="110"/>
      <c r="F84" s="110"/>
      <c r="G84" s="110"/>
      <c r="H84" s="240"/>
      <c r="I84" s="196"/>
      <c r="J84" s="196"/>
      <c r="K84" s="123">
        <f t="shared" si="35"/>
        <v>0</v>
      </c>
      <c r="L84" s="115"/>
      <c r="M84" s="124">
        <f t="shared" si="22"/>
        <v>0</v>
      </c>
      <c r="N84" s="125">
        <f t="shared" si="22"/>
        <v>0</v>
      </c>
      <c r="O84" s="125">
        <f t="shared" si="23"/>
        <v>0</v>
      </c>
      <c r="P84" s="125">
        <f t="shared" si="36"/>
        <v>0</v>
      </c>
      <c r="Q84" s="125">
        <f t="shared" si="37"/>
        <v>0</v>
      </c>
      <c r="R84" s="125" t="str">
        <f t="shared" si="24"/>
        <v/>
      </c>
      <c r="S84" s="125">
        <f t="shared" si="25"/>
        <v>0</v>
      </c>
      <c r="T84" s="129"/>
      <c r="U84" s="125">
        <f t="shared" si="26"/>
        <v>0</v>
      </c>
      <c r="V84" s="104"/>
      <c r="W84" s="125" t="str">
        <f t="shared" si="27"/>
        <v>0</v>
      </c>
      <c r="X84" s="125">
        <f t="shared" si="28"/>
        <v>0</v>
      </c>
      <c r="Y84" s="125" t="str">
        <f t="shared" si="29"/>
        <v>0</v>
      </c>
      <c r="Z84" s="282"/>
      <c r="AA84" s="126">
        <f t="shared" si="30"/>
        <v>0</v>
      </c>
      <c r="AB84" s="104"/>
      <c r="AC84" s="126">
        <f t="shared" si="31"/>
        <v>0</v>
      </c>
      <c r="AD84" s="295"/>
      <c r="AE84" s="126">
        <f t="shared" si="38"/>
        <v>0</v>
      </c>
      <c r="AF84" s="105"/>
      <c r="AG84" s="104" t="str">
        <f t="shared" si="32"/>
        <v>0</v>
      </c>
      <c r="AH84" s="295"/>
      <c r="AI84" s="104" t="str">
        <f t="shared" si="33"/>
        <v>0</v>
      </c>
      <c r="AJ84" s="104"/>
      <c r="AK84" s="126" t="str">
        <f t="shared" si="39"/>
        <v/>
      </c>
      <c r="AL84" s="127">
        <f t="shared" si="40"/>
        <v>0</v>
      </c>
      <c r="AM84" s="127">
        <f t="shared" si="41"/>
        <v>0</v>
      </c>
      <c r="AN84" s="128" t="str">
        <f t="shared" si="42"/>
        <v/>
      </c>
      <c r="AO84" s="112"/>
      <c r="AP84" s="107"/>
      <c r="AQ84" s="107"/>
      <c r="AR84" s="107">
        <f t="shared" si="43"/>
        <v>0</v>
      </c>
      <c r="AS84" s="108">
        <f t="shared" si="34"/>
        <v>0</v>
      </c>
    </row>
    <row r="85" spans="1:45" x14ac:dyDescent="0.2">
      <c r="A85" s="82">
        <v>70</v>
      </c>
      <c r="B85" s="82"/>
      <c r="C85" s="110"/>
      <c r="D85" s="110"/>
      <c r="E85" s="110"/>
      <c r="F85" s="110"/>
      <c r="G85" s="110"/>
      <c r="H85" s="240"/>
      <c r="I85" s="196"/>
      <c r="J85" s="196"/>
      <c r="K85" s="123">
        <f t="shared" si="35"/>
        <v>0</v>
      </c>
      <c r="L85" s="115"/>
      <c r="M85" s="124">
        <f t="shared" si="22"/>
        <v>0</v>
      </c>
      <c r="N85" s="125">
        <f t="shared" si="22"/>
        <v>0</v>
      </c>
      <c r="O85" s="125">
        <f t="shared" si="23"/>
        <v>0</v>
      </c>
      <c r="P85" s="125">
        <f t="shared" si="36"/>
        <v>0</v>
      </c>
      <c r="Q85" s="125">
        <f t="shared" si="37"/>
        <v>0</v>
      </c>
      <c r="R85" s="125" t="str">
        <f t="shared" si="24"/>
        <v/>
      </c>
      <c r="S85" s="125">
        <f t="shared" si="25"/>
        <v>0</v>
      </c>
      <c r="T85" s="129"/>
      <c r="U85" s="125">
        <f t="shared" si="26"/>
        <v>0</v>
      </c>
      <c r="V85" s="104"/>
      <c r="W85" s="125" t="str">
        <f t="shared" si="27"/>
        <v>0</v>
      </c>
      <c r="X85" s="125">
        <f t="shared" si="28"/>
        <v>0</v>
      </c>
      <c r="Y85" s="125" t="str">
        <f t="shared" si="29"/>
        <v>0</v>
      </c>
      <c r="Z85" s="282"/>
      <c r="AA85" s="126">
        <f t="shared" si="30"/>
        <v>0</v>
      </c>
      <c r="AB85" s="104"/>
      <c r="AC85" s="126">
        <f t="shared" si="31"/>
        <v>0</v>
      </c>
      <c r="AD85" s="295"/>
      <c r="AE85" s="126">
        <f t="shared" si="38"/>
        <v>0</v>
      </c>
      <c r="AF85" s="105"/>
      <c r="AG85" s="104" t="str">
        <f t="shared" si="32"/>
        <v>0</v>
      </c>
      <c r="AH85" s="295"/>
      <c r="AI85" s="104" t="str">
        <f t="shared" si="33"/>
        <v>0</v>
      </c>
      <c r="AJ85" s="104"/>
      <c r="AK85" s="126" t="str">
        <f t="shared" si="39"/>
        <v/>
      </c>
      <c r="AL85" s="127">
        <f t="shared" si="40"/>
        <v>0</v>
      </c>
      <c r="AM85" s="127">
        <f t="shared" si="41"/>
        <v>0</v>
      </c>
      <c r="AN85" s="128" t="str">
        <f t="shared" si="42"/>
        <v/>
      </c>
      <c r="AO85" s="236"/>
      <c r="AP85" s="107"/>
      <c r="AQ85" s="107"/>
      <c r="AR85" s="107">
        <f t="shared" si="43"/>
        <v>0</v>
      </c>
      <c r="AS85" s="108">
        <f t="shared" si="34"/>
        <v>0</v>
      </c>
    </row>
    <row r="86" spans="1:45" x14ac:dyDescent="0.2">
      <c r="A86" s="82">
        <v>71</v>
      </c>
      <c r="B86" s="82"/>
      <c r="C86" s="110"/>
      <c r="D86" s="110"/>
      <c r="E86" s="110"/>
      <c r="F86" s="110"/>
      <c r="G86" s="110"/>
      <c r="H86" s="240"/>
      <c r="I86" s="196"/>
      <c r="J86" s="196"/>
      <c r="K86" s="123">
        <f t="shared" si="35"/>
        <v>0</v>
      </c>
      <c r="L86" s="115"/>
      <c r="M86" s="124">
        <f t="shared" si="22"/>
        <v>0</v>
      </c>
      <c r="N86" s="125">
        <f t="shared" si="22"/>
        <v>0</v>
      </c>
      <c r="O86" s="125">
        <f t="shared" si="23"/>
        <v>0</v>
      </c>
      <c r="P86" s="125">
        <f t="shared" si="36"/>
        <v>0</v>
      </c>
      <c r="Q86" s="125">
        <f t="shared" si="37"/>
        <v>0</v>
      </c>
      <c r="R86" s="125" t="str">
        <f t="shared" si="24"/>
        <v/>
      </c>
      <c r="S86" s="125">
        <f t="shared" si="25"/>
        <v>0</v>
      </c>
      <c r="T86" s="130"/>
      <c r="U86" s="125">
        <f t="shared" si="26"/>
        <v>0</v>
      </c>
      <c r="V86" s="104"/>
      <c r="W86" s="125" t="str">
        <f t="shared" si="27"/>
        <v>0</v>
      </c>
      <c r="X86" s="125">
        <f t="shared" si="28"/>
        <v>0</v>
      </c>
      <c r="Y86" s="125" t="str">
        <f t="shared" si="29"/>
        <v>0</v>
      </c>
      <c r="Z86" s="282"/>
      <c r="AA86" s="126">
        <f t="shared" si="30"/>
        <v>0</v>
      </c>
      <c r="AB86" s="104"/>
      <c r="AC86" s="126">
        <f t="shared" si="31"/>
        <v>0</v>
      </c>
      <c r="AD86" s="296"/>
      <c r="AE86" s="126">
        <f t="shared" si="38"/>
        <v>0</v>
      </c>
      <c r="AF86" s="106"/>
      <c r="AG86" s="104" t="str">
        <f t="shared" si="32"/>
        <v>0</v>
      </c>
      <c r="AH86" s="296"/>
      <c r="AI86" s="104" t="str">
        <f t="shared" si="33"/>
        <v>0</v>
      </c>
      <c r="AJ86" s="297"/>
      <c r="AK86" s="126" t="str">
        <f t="shared" si="39"/>
        <v/>
      </c>
      <c r="AL86" s="127">
        <f t="shared" si="40"/>
        <v>0</v>
      </c>
      <c r="AM86" s="127">
        <f t="shared" si="41"/>
        <v>0</v>
      </c>
      <c r="AN86" s="128" t="str">
        <f t="shared" si="42"/>
        <v/>
      </c>
      <c r="AO86" s="112"/>
      <c r="AP86" s="107"/>
      <c r="AQ86" s="107"/>
      <c r="AR86" s="107">
        <f t="shared" si="43"/>
        <v>0</v>
      </c>
      <c r="AS86" s="108">
        <f t="shared" si="34"/>
        <v>0</v>
      </c>
    </row>
    <row r="87" spans="1:45" x14ac:dyDescent="0.2">
      <c r="A87" s="82">
        <v>72</v>
      </c>
      <c r="B87" s="82"/>
      <c r="C87" s="110"/>
      <c r="D87" s="110"/>
      <c r="E87" s="110"/>
      <c r="F87" s="110"/>
      <c r="G87" s="110"/>
      <c r="H87" s="240"/>
      <c r="I87" s="196"/>
      <c r="J87" s="196"/>
      <c r="K87" s="123">
        <f t="shared" si="35"/>
        <v>0</v>
      </c>
      <c r="L87" s="115"/>
      <c r="M87" s="124">
        <f t="shared" si="22"/>
        <v>0</v>
      </c>
      <c r="N87" s="125">
        <f t="shared" si="22"/>
        <v>0</v>
      </c>
      <c r="O87" s="125">
        <f t="shared" si="23"/>
        <v>0</v>
      </c>
      <c r="P87" s="125">
        <f t="shared" si="36"/>
        <v>0</v>
      </c>
      <c r="Q87" s="125">
        <f t="shared" si="37"/>
        <v>0</v>
      </c>
      <c r="R87" s="125" t="str">
        <f t="shared" si="24"/>
        <v/>
      </c>
      <c r="S87" s="125">
        <f t="shared" si="25"/>
        <v>0</v>
      </c>
      <c r="T87" s="129"/>
      <c r="U87" s="125">
        <f t="shared" si="26"/>
        <v>0</v>
      </c>
      <c r="V87" s="104"/>
      <c r="W87" s="125" t="str">
        <f t="shared" si="27"/>
        <v>0</v>
      </c>
      <c r="X87" s="125">
        <f t="shared" si="28"/>
        <v>0</v>
      </c>
      <c r="Y87" s="125" t="str">
        <f t="shared" si="29"/>
        <v>0</v>
      </c>
      <c r="Z87" s="282"/>
      <c r="AA87" s="126">
        <f t="shared" si="30"/>
        <v>0</v>
      </c>
      <c r="AB87" s="104"/>
      <c r="AC87" s="126">
        <f t="shared" si="31"/>
        <v>0</v>
      </c>
      <c r="AD87" s="295"/>
      <c r="AE87" s="126">
        <f t="shared" si="38"/>
        <v>0</v>
      </c>
      <c r="AF87" s="105"/>
      <c r="AG87" s="104" t="str">
        <f t="shared" si="32"/>
        <v>0</v>
      </c>
      <c r="AH87" s="295"/>
      <c r="AI87" s="104" t="str">
        <f t="shared" si="33"/>
        <v>0</v>
      </c>
      <c r="AJ87" s="104"/>
      <c r="AK87" s="126" t="str">
        <f t="shared" si="39"/>
        <v/>
      </c>
      <c r="AL87" s="127">
        <f t="shared" si="40"/>
        <v>0</v>
      </c>
      <c r="AM87" s="127">
        <f t="shared" si="41"/>
        <v>0</v>
      </c>
      <c r="AN87" s="128" t="str">
        <f t="shared" si="42"/>
        <v/>
      </c>
      <c r="AO87" s="112"/>
      <c r="AP87" s="107"/>
      <c r="AQ87" s="107"/>
      <c r="AR87" s="107">
        <f t="shared" si="43"/>
        <v>0</v>
      </c>
      <c r="AS87" s="108">
        <f t="shared" si="34"/>
        <v>0</v>
      </c>
    </row>
    <row r="88" spans="1:45" x14ac:dyDescent="0.2">
      <c r="A88" s="82">
        <v>73</v>
      </c>
      <c r="B88" s="82"/>
      <c r="C88" s="110"/>
      <c r="D88" s="110"/>
      <c r="E88" s="110"/>
      <c r="F88" s="110"/>
      <c r="G88" s="110"/>
      <c r="H88" s="240"/>
      <c r="I88" s="196"/>
      <c r="J88" s="196"/>
      <c r="K88" s="123">
        <f t="shared" si="35"/>
        <v>0</v>
      </c>
      <c r="L88" s="115"/>
      <c r="M88" s="124">
        <f t="shared" si="22"/>
        <v>0</v>
      </c>
      <c r="N88" s="125">
        <f t="shared" si="22"/>
        <v>0</v>
      </c>
      <c r="O88" s="125">
        <f t="shared" si="23"/>
        <v>0</v>
      </c>
      <c r="P88" s="125">
        <f t="shared" si="36"/>
        <v>0</v>
      </c>
      <c r="Q88" s="125">
        <f t="shared" si="37"/>
        <v>0</v>
      </c>
      <c r="R88" s="125" t="str">
        <f t="shared" si="24"/>
        <v/>
      </c>
      <c r="S88" s="125">
        <f t="shared" si="25"/>
        <v>0</v>
      </c>
      <c r="T88" s="130"/>
      <c r="U88" s="125">
        <f t="shared" si="26"/>
        <v>0</v>
      </c>
      <c r="V88" s="104"/>
      <c r="W88" s="125" t="str">
        <f t="shared" si="27"/>
        <v>0</v>
      </c>
      <c r="X88" s="125">
        <f t="shared" si="28"/>
        <v>0</v>
      </c>
      <c r="Y88" s="125" t="str">
        <f t="shared" si="29"/>
        <v>0</v>
      </c>
      <c r="Z88" s="282"/>
      <c r="AA88" s="126">
        <f t="shared" si="30"/>
        <v>0</v>
      </c>
      <c r="AB88" s="104"/>
      <c r="AC88" s="126">
        <f t="shared" si="31"/>
        <v>0</v>
      </c>
      <c r="AD88" s="296"/>
      <c r="AE88" s="126">
        <f t="shared" si="38"/>
        <v>0</v>
      </c>
      <c r="AF88" s="106"/>
      <c r="AG88" s="104" t="str">
        <f t="shared" si="32"/>
        <v>0</v>
      </c>
      <c r="AH88" s="296"/>
      <c r="AI88" s="104" t="str">
        <f t="shared" si="33"/>
        <v>0</v>
      </c>
      <c r="AJ88" s="297"/>
      <c r="AK88" s="126" t="str">
        <f t="shared" si="39"/>
        <v/>
      </c>
      <c r="AL88" s="127">
        <f t="shared" si="40"/>
        <v>0</v>
      </c>
      <c r="AM88" s="127">
        <f t="shared" si="41"/>
        <v>0</v>
      </c>
      <c r="AN88" s="128" t="str">
        <f t="shared" si="42"/>
        <v/>
      </c>
      <c r="AO88" s="112"/>
      <c r="AP88" s="107"/>
      <c r="AQ88" s="107"/>
      <c r="AR88" s="107">
        <f t="shared" si="43"/>
        <v>0</v>
      </c>
      <c r="AS88" s="108">
        <f t="shared" si="34"/>
        <v>0</v>
      </c>
    </row>
    <row r="89" spans="1:45" s="111" customFormat="1" x14ac:dyDescent="0.2">
      <c r="A89" s="82">
        <v>74</v>
      </c>
      <c r="B89" s="82"/>
      <c r="C89" s="110"/>
      <c r="D89" s="110"/>
      <c r="E89" s="110"/>
      <c r="F89" s="110"/>
      <c r="G89" s="110"/>
      <c r="H89" s="240"/>
      <c r="I89" s="196"/>
      <c r="J89" s="196"/>
      <c r="K89" s="123">
        <f t="shared" si="35"/>
        <v>0</v>
      </c>
      <c r="L89" s="115"/>
      <c r="M89" s="124">
        <f t="shared" si="22"/>
        <v>0</v>
      </c>
      <c r="N89" s="125">
        <f t="shared" si="22"/>
        <v>0</v>
      </c>
      <c r="O89" s="125">
        <f t="shared" si="23"/>
        <v>0</v>
      </c>
      <c r="P89" s="125">
        <f t="shared" si="36"/>
        <v>0</v>
      </c>
      <c r="Q89" s="125">
        <f t="shared" si="37"/>
        <v>0</v>
      </c>
      <c r="R89" s="125" t="str">
        <f t="shared" si="24"/>
        <v/>
      </c>
      <c r="S89" s="125">
        <f t="shared" si="25"/>
        <v>0</v>
      </c>
      <c r="T89" s="130"/>
      <c r="U89" s="125">
        <f t="shared" si="26"/>
        <v>0</v>
      </c>
      <c r="V89" s="104"/>
      <c r="W89" s="125" t="str">
        <f t="shared" si="27"/>
        <v>0</v>
      </c>
      <c r="X89" s="125">
        <f t="shared" si="28"/>
        <v>0</v>
      </c>
      <c r="Y89" s="125" t="str">
        <f t="shared" si="29"/>
        <v>0</v>
      </c>
      <c r="Z89" s="282"/>
      <c r="AA89" s="126">
        <f t="shared" si="30"/>
        <v>0</v>
      </c>
      <c r="AB89" s="104"/>
      <c r="AC89" s="126">
        <f t="shared" si="31"/>
        <v>0</v>
      </c>
      <c r="AD89" s="296"/>
      <c r="AE89" s="126">
        <f t="shared" si="38"/>
        <v>0</v>
      </c>
      <c r="AF89" s="106"/>
      <c r="AG89" s="104" t="str">
        <f t="shared" si="32"/>
        <v>0</v>
      </c>
      <c r="AH89" s="296"/>
      <c r="AI89" s="104" t="str">
        <f t="shared" si="33"/>
        <v>0</v>
      </c>
      <c r="AJ89" s="297"/>
      <c r="AK89" s="126" t="str">
        <f t="shared" si="39"/>
        <v/>
      </c>
      <c r="AL89" s="127">
        <f t="shared" si="40"/>
        <v>0</v>
      </c>
      <c r="AM89" s="127">
        <f t="shared" si="41"/>
        <v>0</v>
      </c>
      <c r="AN89" s="128" t="str">
        <f t="shared" si="42"/>
        <v/>
      </c>
      <c r="AO89" s="112"/>
      <c r="AP89" s="107"/>
      <c r="AQ89" s="107"/>
      <c r="AR89" s="107">
        <f t="shared" si="43"/>
        <v>0</v>
      </c>
      <c r="AS89" s="108">
        <f t="shared" si="34"/>
        <v>0</v>
      </c>
    </row>
    <row r="90" spans="1:45" x14ac:dyDescent="0.2">
      <c r="A90" s="82">
        <v>75</v>
      </c>
      <c r="B90" s="82"/>
      <c r="C90" s="110"/>
      <c r="D90" s="110"/>
      <c r="E90" s="110"/>
      <c r="F90" s="110"/>
      <c r="G90" s="110"/>
      <c r="H90" s="240"/>
      <c r="I90" s="196"/>
      <c r="J90" s="196"/>
      <c r="K90" s="123">
        <f t="shared" si="35"/>
        <v>0</v>
      </c>
      <c r="L90" s="115"/>
      <c r="M90" s="124">
        <f t="shared" si="22"/>
        <v>0</v>
      </c>
      <c r="N90" s="125">
        <f t="shared" si="22"/>
        <v>0</v>
      </c>
      <c r="O90" s="125">
        <f t="shared" si="23"/>
        <v>0</v>
      </c>
      <c r="P90" s="125">
        <f t="shared" si="36"/>
        <v>0</v>
      </c>
      <c r="Q90" s="125">
        <f t="shared" si="37"/>
        <v>0</v>
      </c>
      <c r="R90" s="125" t="str">
        <f t="shared" si="24"/>
        <v/>
      </c>
      <c r="S90" s="125">
        <f t="shared" si="25"/>
        <v>0</v>
      </c>
      <c r="T90" s="129"/>
      <c r="U90" s="125">
        <f t="shared" si="26"/>
        <v>0</v>
      </c>
      <c r="V90" s="104"/>
      <c r="W90" s="125" t="str">
        <f t="shared" si="27"/>
        <v>0</v>
      </c>
      <c r="X90" s="125">
        <f t="shared" si="28"/>
        <v>0</v>
      </c>
      <c r="Y90" s="125" t="str">
        <f t="shared" si="29"/>
        <v>0</v>
      </c>
      <c r="Z90" s="282"/>
      <c r="AA90" s="126">
        <f t="shared" si="30"/>
        <v>0</v>
      </c>
      <c r="AB90" s="104"/>
      <c r="AC90" s="126">
        <f t="shared" si="31"/>
        <v>0</v>
      </c>
      <c r="AD90" s="295"/>
      <c r="AE90" s="126">
        <f t="shared" si="38"/>
        <v>0</v>
      </c>
      <c r="AF90" s="105"/>
      <c r="AG90" s="104" t="str">
        <f t="shared" si="32"/>
        <v>0</v>
      </c>
      <c r="AH90" s="295"/>
      <c r="AI90" s="104" t="str">
        <f t="shared" si="33"/>
        <v>0</v>
      </c>
      <c r="AJ90" s="104"/>
      <c r="AK90" s="126" t="str">
        <f t="shared" si="39"/>
        <v/>
      </c>
      <c r="AL90" s="127">
        <f t="shared" si="40"/>
        <v>0</v>
      </c>
      <c r="AM90" s="127">
        <f t="shared" si="41"/>
        <v>0</v>
      </c>
      <c r="AN90" s="128" t="str">
        <f t="shared" si="42"/>
        <v/>
      </c>
      <c r="AO90" s="112"/>
      <c r="AP90" s="107"/>
      <c r="AQ90" s="107"/>
      <c r="AR90" s="107">
        <f t="shared" si="43"/>
        <v>0</v>
      </c>
      <c r="AS90" s="108">
        <f t="shared" si="34"/>
        <v>0</v>
      </c>
    </row>
    <row r="91" spans="1:45" x14ac:dyDescent="0.2">
      <c r="A91" s="82">
        <v>76</v>
      </c>
      <c r="B91" s="82"/>
      <c r="C91" s="110"/>
      <c r="D91" s="110"/>
      <c r="E91" s="110"/>
      <c r="F91" s="110"/>
      <c r="G91" s="110"/>
      <c r="H91" s="240"/>
      <c r="I91" s="196"/>
      <c r="J91" s="196"/>
      <c r="K91" s="123">
        <f t="shared" si="35"/>
        <v>0</v>
      </c>
      <c r="L91" s="115"/>
      <c r="M91" s="124">
        <f t="shared" si="22"/>
        <v>0</v>
      </c>
      <c r="N91" s="125">
        <f t="shared" si="22"/>
        <v>0</v>
      </c>
      <c r="O91" s="125">
        <f t="shared" si="23"/>
        <v>0</v>
      </c>
      <c r="P91" s="125">
        <f t="shared" si="36"/>
        <v>0</v>
      </c>
      <c r="Q91" s="125">
        <f t="shared" si="37"/>
        <v>0</v>
      </c>
      <c r="R91" s="125" t="str">
        <f t="shared" si="24"/>
        <v/>
      </c>
      <c r="S91" s="125">
        <f t="shared" si="25"/>
        <v>0</v>
      </c>
      <c r="T91" s="129"/>
      <c r="U91" s="125">
        <f t="shared" si="26"/>
        <v>0</v>
      </c>
      <c r="V91" s="104"/>
      <c r="W91" s="125" t="str">
        <f t="shared" si="27"/>
        <v>0</v>
      </c>
      <c r="X91" s="125">
        <f t="shared" si="28"/>
        <v>0</v>
      </c>
      <c r="Y91" s="125" t="str">
        <f t="shared" si="29"/>
        <v>0</v>
      </c>
      <c r="Z91" s="282"/>
      <c r="AA91" s="126">
        <f t="shared" si="30"/>
        <v>0</v>
      </c>
      <c r="AB91" s="104"/>
      <c r="AC91" s="126">
        <f t="shared" si="31"/>
        <v>0</v>
      </c>
      <c r="AD91" s="295"/>
      <c r="AE91" s="126">
        <f t="shared" si="38"/>
        <v>0</v>
      </c>
      <c r="AF91" s="105"/>
      <c r="AG91" s="104" t="str">
        <f t="shared" si="32"/>
        <v>0</v>
      </c>
      <c r="AH91" s="295"/>
      <c r="AI91" s="104" t="str">
        <f t="shared" si="33"/>
        <v>0</v>
      </c>
      <c r="AJ91" s="104"/>
      <c r="AK91" s="126" t="str">
        <f t="shared" si="39"/>
        <v/>
      </c>
      <c r="AL91" s="127">
        <f t="shared" si="40"/>
        <v>0</v>
      </c>
      <c r="AM91" s="127">
        <f t="shared" si="41"/>
        <v>0</v>
      </c>
      <c r="AN91" s="128" t="str">
        <f t="shared" si="42"/>
        <v/>
      </c>
      <c r="AO91" s="112"/>
      <c r="AP91" s="107"/>
      <c r="AQ91" s="107"/>
      <c r="AR91" s="107">
        <f t="shared" si="43"/>
        <v>0</v>
      </c>
      <c r="AS91" s="108">
        <f t="shared" si="34"/>
        <v>0</v>
      </c>
    </row>
    <row r="92" spans="1:45" x14ac:dyDescent="0.2">
      <c r="A92" s="82">
        <v>77</v>
      </c>
      <c r="B92" s="82"/>
      <c r="C92" s="110"/>
      <c r="D92" s="110"/>
      <c r="E92" s="110"/>
      <c r="F92" s="110"/>
      <c r="G92" s="110"/>
      <c r="H92" s="240"/>
      <c r="I92" s="196"/>
      <c r="J92" s="196"/>
      <c r="K92" s="123">
        <f t="shared" si="35"/>
        <v>0</v>
      </c>
      <c r="L92" s="115"/>
      <c r="M92" s="124">
        <f t="shared" si="22"/>
        <v>0</v>
      </c>
      <c r="N92" s="125">
        <f t="shared" si="22"/>
        <v>0</v>
      </c>
      <c r="O92" s="125">
        <f t="shared" si="23"/>
        <v>0</v>
      </c>
      <c r="P92" s="125">
        <f t="shared" si="36"/>
        <v>0</v>
      </c>
      <c r="Q92" s="125">
        <f t="shared" si="37"/>
        <v>0</v>
      </c>
      <c r="R92" s="125" t="str">
        <f t="shared" si="24"/>
        <v/>
      </c>
      <c r="S92" s="125">
        <f t="shared" si="25"/>
        <v>0</v>
      </c>
      <c r="T92" s="130"/>
      <c r="U92" s="125">
        <f t="shared" si="26"/>
        <v>0</v>
      </c>
      <c r="V92" s="104"/>
      <c r="W92" s="125" t="str">
        <f t="shared" si="27"/>
        <v>0</v>
      </c>
      <c r="X92" s="125">
        <f t="shared" si="28"/>
        <v>0</v>
      </c>
      <c r="Y92" s="125" t="str">
        <f t="shared" si="29"/>
        <v>0</v>
      </c>
      <c r="Z92" s="282"/>
      <c r="AA92" s="126">
        <f t="shared" si="30"/>
        <v>0</v>
      </c>
      <c r="AB92" s="104"/>
      <c r="AC92" s="126">
        <f t="shared" si="31"/>
        <v>0</v>
      </c>
      <c r="AD92" s="296"/>
      <c r="AE92" s="126">
        <f t="shared" si="38"/>
        <v>0</v>
      </c>
      <c r="AF92" s="82"/>
      <c r="AG92" s="104" t="str">
        <f t="shared" si="32"/>
        <v>0</v>
      </c>
      <c r="AH92" s="296"/>
      <c r="AI92" s="104" t="str">
        <f t="shared" si="33"/>
        <v>0</v>
      </c>
      <c r="AJ92" s="297"/>
      <c r="AK92" s="126" t="str">
        <f t="shared" si="39"/>
        <v/>
      </c>
      <c r="AL92" s="127">
        <f t="shared" si="40"/>
        <v>0</v>
      </c>
      <c r="AM92" s="127">
        <f t="shared" si="41"/>
        <v>0</v>
      </c>
      <c r="AN92" s="128" t="str">
        <f t="shared" si="42"/>
        <v/>
      </c>
      <c r="AO92" s="112"/>
      <c r="AP92" s="107"/>
      <c r="AQ92" s="107"/>
      <c r="AR92" s="107">
        <f t="shared" si="43"/>
        <v>0</v>
      </c>
      <c r="AS92" s="108">
        <f t="shared" si="34"/>
        <v>0</v>
      </c>
    </row>
    <row r="93" spans="1:45" x14ac:dyDescent="0.2">
      <c r="A93" s="82">
        <v>78</v>
      </c>
      <c r="B93" s="82"/>
      <c r="C93" s="110"/>
      <c r="D93" s="110"/>
      <c r="E93" s="110"/>
      <c r="F93" s="110"/>
      <c r="G93" s="110"/>
      <c r="H93" s="240"/>
      <c r="I93" s="196"/>
      <c r="J93" s="196"/>
      <c r="K93" s="123">
        <f t="shared" si="35"/>
        <v>0</v>
      </c>
      <c r="L93" s="115"/>
      <c r="M93" s="124">
        <f t="shared" si="22"/>
        <v>0</v>
      </c>
      <c r="N93" s="125">
        <f t="shared" si="22"/>
        <v>0</v>
      </c>
      <c r="O93" s="125">
        <f t="shared" si="23"/>
        <v>0</v>
      </c>
      <c r="P93" s="125">
        <f t="shared" si="36"/>
        <v>0</v>
      </c>
      <c r="Q93" s="125">
        <f t="shared" si="37"/>
        <v>0</v>
      </c>
      <c r="R93" s="125" t="str">
        <f t="shared" si="24"/>
        <v/>
      </c>
      <c r="S93" s="125">
        <f t="shared" si="25"/>
        <v>0</v>
      </c>
      <c r="T93" s="130"/>
      <c r="U93" s="125">
        <f t="shared" si="26"/>
        <v>0</v>
      </c>
      <c r="V93" s="104"/>
      <c r="W93" s="125" t="str">
        <f t="shared" si="27"/>
        <v>0</v>
      </c>
      <c r="X93" s="125">
        <f t="shared" si="28"/>
        <v>0</v>
      </c>
      <c r="Y93" s="125" t="str">
        <f t="shared" si="29"/>
        <v>0</v>
      </c>
      <c r="Z93" s="282"/>
      <c r="AA93" s="126">
        <f t="shared" si="30"/>
        <v>0</v>
      </c>
      <c r="AB93" s="104"/>
      <c r="AC93" s="126">
        <f t="shared" si="31"/>
        <v>0</v>
      </c>
      <c r="AD93" s="296"/>
      <c r="AE93" s="126">
        <f t="shared" si="38"/>
        <v>0</v>
      </c>
      <c r="AF93" s="106"/>
      <c r="AG93" s="104" t="str">
        <f t="shared" si="32"/>
        <v>0</v>
      </c>
      <c r="AH93" s="296"/>
      <c r="AI93" s="104" t="str">
        <f t="shared" si="33"/>
        <v>0</v>
      </c>
      <c r="AJ93" s="297"/>
      <c r="AK93" s="126" t="str">
        <f t="shared" si="39"/>
        <v/>
      </c>
      <c r="AL93" s="127">
        <f t="shared" si="40"/>
        <v>0</v>
      </c>
      <c r="AM93" s="127">
        <f t="shared" si="41"/>
        <v>0</v>
      </c>
      <c r="AN93" s="128" t="str">
        <f t="shared" si="42"/>
        <v/>
      </c>
      <c r="AO93" s="112"/>
      <c r="AP93" s="107"/>
      <c r="AQ93" s="107"/>
      <c r="AR93" s="107">
        <f t="shared" si="43"/>
        <v>0</v>
      </c>
      <c r="AS93" s="108">
        <f t="shared" si="34"/>
        <v>0</v>
      </c>
    </row>
    <row r="94" spans="1:45" x14ac:dyDescent="0.2">
      <c r="A94" s="82">
        <v>79</v>
      </c>
      <c r="B94" s="82"/>
      <c r="C94" s="110"/>
      <c r="D94" s="110"/>
      <c r="E94" s="110"/>
      <c r="F94" s="110"/>
      <c r="G94" s="110"/>
      <c r="H94" s="240"/>
      <c r="I94" s="196"/>
      <c r="J94" s="196"/>
      <c r="K94" s="123">
        <f t="shared" si="35"/>
        <v>0</v>
      </c>
      <c r="L94" s="115"/>
      <c r="M94" s="124">
        <f t="shared" si="22"/>
        <v>0</v>
      </c>
      <c r="N94" s="125">
        <f t="shared" si="22"/>
        <v>0</v>
      </c>
      <c r="O94" s="125">
        <f t="shared" si="23"/>
        <v>0</v>
      </c>
      <c r="P94" s="125">
        <f t="shared" si="36"/>
        <v>0</v>
      </c>
      <c r="Q94" s="125">
        <f t="shared" si="37"/>
        <v>0</v>
      </c>
      <c r="R94" s="125" t="str">
        <f t="shared" si="24"/>
        <v/>
      </c>
      <c r="S94" s="125">
        <f t="shared" si="25"/>
        <v>0</v>
      </c>
      <c r="T94" s="130"/>
      <c r="U94" s="125">
        <f t="shared" si="26"/>
        <v>0</v>
      </c>
      <c r="V94" s="104"/>
      <c r="W94" s="125" t="str">
        <f t="shared" si="27"/>
        <v>0</v>
      </c>
      <c r="X94" s="125">
        <f t="shared" si="28"/>
        <v>0</v>
      </c>
      <c r="Y94" s="125" t="str">
        <f t="shared" si="29"/>
        <v>0</v>
      </c>
      <c r="Z94" s="282"/>
      <c r="AA94" s="126">
        <f t="shared" si="30"/>
        <v>0</v>
      </c>
      <c r="AB94" s="104"/>
      <c r="AC94" s="126">
        <f t="shared" si="31"/>
        <v>0</v>
      </c>
      <c r="AD94" s="296"/>
      <c r="AE94" s="126">
        <f t="shared" si="38"/>
        <v>0</v>
      </c>
      <c r="AF94" s="106"/>
      <c r="AG94" s="104" t="str">
        <f t="shared" si="32"/>
        <v>0</v>
      </c>
      <c r="AH94" s="296"/>
      <c r="AI94" s="104" t="str">
        <f t="shared" si="33"/>
        <v>0</v>
      </c>
      <c r="AJ94" s="297"/>
      <c r="AK94" s="126" t="str">
        <f t="shared" si="39"/>
        <v/>
      </c>
      <c r="AL94" s="127">
        <f t="shared" si="40"/>
        <v>0</v>
      </c>
      <c r="AM94" s="127">
        <f t="shared" si="41"/>
        <v>0</v>
      </c>
      <c r="AN94" s="128" t="str">
        <f t="shared" si="42"/>
        <v/>
      </c>
      <c r="AO94" s="112"/>
      <c r="AP94" s="107"/>
      <c r="AQ94" s="107"/>
      <c r="AR94" s="107">
        <f t="shared" si="43"/>
        <v>0</v>
      </c>
      <c r="AS94" s="108">
        <f t="shared" si="34"/>
        <v>0</v>
      </c>
    </row>
    <row r="95" spans="1:45" x14ac:dyDescent="0.2">
      <c r="A95" s="82">
        <v>80</v>
      </c>
      <c r="B95" s="82"/>
      <c r="C95" s="110"/>
      <c r="D95" s="110"/>
      <c r="E95" s="110"/>
      <c r="F95" s="110"/>
      <c r="G95" s="110"/>
      <c r="H95" s="240"/>
      <c r="I95" s="196"/>
      <c r="J95" s="196"/>
      <c r="K95" s="123">
        <f t="shared" si="35"/>
        <v>0</v>
      </c>
      <c r="L95" s="115"/>
      <c r="M95" s="124">
        <f t="shared" si="22"/>
        <v>0</v>
      </c>
      <c r="N95" s="125">
        <f t="shared" si="22"/>
        <v>0</v>
      </c>
      <c r="O95" s="125">
        <f t="shared" si="23"/>
        <v>0</v>
      </c>
      <c r="P95" s="125">
        <f t="shared" si="36"/>
        <v>0</v>
      </c>
      <c r="Q95" s="125">
        <f t="shared" si="37"/>
        <v>0</v>
      </c>
      <c r="R95" s="125" t="str">
        <f t="shared" si="24"/>
        <v/>
      </c>
      <c r="S95" s="125">
        <f t="shared" si="25"/>
        <v>0</v>
      </c>
      <c r="T95" s="130"/>
      <c r="U95" s="125">
        <f t="shared" si="26"/>
        <v>0</v>
      </c>
      <c r="V95" s="104"/>
      <c r="W95" s="125" t="str">
        <f t="shared" si="27"/>
        <v>0</v>
      </c>
      <c r="X95" s="125">
        <f t="shared" si="28"/>
        <v>0</v>
      </c>
      <c r="Y95" s="125" t="str">
        <f t="shared" si="29"/>
        <v>0</v>
      </c>
      <c r="Z95" s="282"/>
      <c r="AA95" s="126">
        <f t="shared" si="30"/>
        <v>0</v>
      </c>
      <c r="AB95" s="104"/>
      <c r="AC95" s="126">
        <f t="shared" si="31"/>
        <v>0</v>
      </c>
      <c r="AD95" s="296"/>
      <c r="AE95" s="126">
        <f t="shared" si="38"/>
        <v>0</v>
      </c>
      <c r="AF95" s="106"/>
      <c r="AG95" s="104" t="str">
        <f t="shared" si="32"/>
        <v>0</v>
      </c>
      <c r="AH95" s="296"/>
      <c r="AI95" s="104" t="str">
        <f t="shared" si="33"/>
        <v>0</v>
      </c>
      <c r="AJ95" s="297"/>
      <c r="AK95" s="126" t="str">
        <f t="shared" si="39"/>
        <v/>
      </c>
      <c r="AL95" s="127">
        <f t="shared" si="40"/>
        <v>0</v>
      </c>
      <c r="AM95" s="127">
        <f t="shared" si="41"/>
        <v>0</v>
      </c>
      <c r="AN95" s="128" t="str">
        <f t="shared" si="42"/>
        <v/>
      </c>
      <c r="AO95" s="112"/>
      <c r="AP95" s="107"/>
      <c r="AQ95" s="107"/>
      <c r="AR95" s="107">
        <f t="shared" si="43"/>
        <v>0</v>
      </c>
      <c r="AS95" s="108">
        <f t="shared" si="34"/>
        <v>0</v>
      </c>
    </row>
    <row r="96" spans="1:45" x14ac:dyDescent="0.2">
      <c r="A96" s="82">
        <v>81</v>
      </c>
      <c r="B96" s="82"/>
      <c r="C96" s="110"/>
      <c r="D96" s="110"/>
      <c r="E96" s="110"/>
      <c r="F96" s="110"/>
      <c r="G96" s="110"/>
      <c r="H96" s="240"/>
      <c r="I96" s="196"/>
      <c r="J96" s="196"/>
      <c r="K96" s="123">
        <f t="shared" si="35"/>
        <v>0</v>
      </c>
      <c r="L96" s="115"/>
      <c r="M96" s="124">
        <f t="shared" si="22"/>
        <v>0</v>
      </c>
      <c r="N96" s="125">
        <f t="shared" si="22"/>
        <v>0</v>
      </c>
      <c r="O96" s="125">
        <f t="shared" si="23"/>
        <v>0</v>
      </c>
      <c r="P96" s="125">
        <f t="shared" si="36"/>
        <v>0</v>
      </c>
      <c r="Q96" s="125">
        <f t="shared" si="37"/>
        <v>0</v>
      </c>
      <c r="R96" s="125" t="str">
        <f t="shared" si="24"/>
        <v/>
      </c>
      <c r="S96" s="125">
        <f t="shared" si="25"/>
        <v>0</v>
      </c>
      <c r="T96" s="130"/>
      <c r="U96" s="125">
        <f t="shared" si="26"/>
        <v>0</v>
      </c>
      <c r="V96" s="104"/>
      <c r="W96" s="125" t="str">
        <f t="shared" si="27"/>
        <v>0</v>
      </c>
      <c r="X96" s="125">
        <f t="shared" si="28"/>
        <v>0</v>
      </c>
      <c r="Y96" s="125" t="str">
        <f t="shared" si="29"/>
        <v>0</v>
      </c>
      <c r="Z96" s="282"/>
      <c r="AA96" s="126">
        <f t="shared" si="30"/>
        <v>0</v>
      </c>
      <c r="AB96" s="104"/>
      <c r="AC96" s="126">
        <f t="shared" si="31"/>
        <v>0</v>
      </c>
      <c r="AD96" s="296"/>
      <c r="AE96" s="126">
        <f t="shared" si="38"/>
        <v>0</v>
      </c>
      <c r="AF96" s="82"/>
      <c r="AG96" s="104" t="str">
        <f t="shared" si="32"/>
        <v>0</v>
      </c>
      <c r="AH96" s="296"/>
      <c r="AI96" s="104" t="str">
        <f t="shared" si="33"/>
        <v>0</v>
      </c>
      <c r="AJ96" s="297"/>
      <c r="AK96" s="126" t="str">
        <f t="shared" si="39"/>
        <v/>
      </c>
      <c r="AL96" s="127">
        <f t="shared" si="40"/>
        <v>0</v>
      </c>
      <c r="AM96" s="127">
        <f t="shared" si="41"/>
        <v>0</v>
      </c>
      <c r="AN96" s="128" t="str">
        <f t="shared" si="42"/>
        <v/>
      </c>
      <c r="AO96" s="112"/>
      <c r="AP96" s="107"/>
      <c r="AQ96" s="107"/>
      <c r="AR96" s="107">
        <f t="shared" si="43"/>
        <v>0</v>
      </c>
      <c r="AS96" s="108">
        <f t="shared" si="34"/>
        <v>0</v>
      </c>
    </row>
    <row r="97" spans="1:45" x14ac:dyDescent="0.2">
      <c r="A97" s="82">
        <v>82</v>
      </c>
      <c r="B97" s="82"/>
      <c r="C97" s="110"/>
      <c r="D97" s="110"/>
      <c r="E97" s="110"/>
      <c r="F97" s="110"/>
      <c r="G97" s="110"/>
      <c r="H97" s="240"/>
      <c r="I97" s="196"/>
      <c r="J97" s="196"/>
      <c r="K97" s="123">
        <f t="shared" si="35"/>
        <v>0</v>
      </c>
      <c r="L97" s="115"/>
      <c r="M97" s="124">
        <f t="shared" si="22"/>
        <v>0</v>
      </c>
      <c r="N97" s="125">
        <f t="shared" si="22"/>
        <v>0</v>
      </c>
      <c r="O97" s="125">
        <f t="shared" si="23"/>
        <v>0</v>
      </c>
      <c r="P97" s="125">
        <f t="shared" si="36"/>
        <v>0</v>
      </c>
      <c r="Q97" s="125">
        <f t="shared" si="37"/>
        <v>0</v>
      </c>
      <c r="R97" s="125" t="str">
        <f t="shared" si="24"/>
        <v/>
      </c>
      <c r="S97" s="125">
        <f t="shared" si="25"/>
        <v>0</v>
      </c>
      <c r="T97" s="129"/>
      <c r="U97" s="125">
        <f t="shared" si="26"/>
        <v>0</v>
      </c>
      <c r="V97" s="104"/>
      <c r="W97" s="125" t="str">
        <f t="shared" si="27"/>
        <v>0</v>
      </c>
      <c r="X97" s="125">
        <f t="shared" si="28"/>
        <v>0</v>
      </c>
      <c r="Y97" s="125" t="str">
        <f t="shared" si="29"/>
        <v>0</v>
      </c>
      <c r="Z97" s="282"/>
      <c r="AA97" s="126">
        <f t="shared" si="30"/>
        <v>0</v>
      </c>
      <c r="AB97" s="104"/>
      <c r="AC97" s="126">
        <f t="shared" si="31"/>
        <v>0</v>
      </c>
      <c r="AD97" s="295"/>
      <c r="AE97" s="126">
        <f t="shared" si="38"/>
        <v>0</v>
      </c>
      <c r="AF97" s="105"/>
      <c r="AG97" s="104" t="str">
        <f t="shared" si="32"/>
        <v>0</v>
      </c>
      <c r="AH97" s="295"/>
      <c r="AI97" s="104" t="str">
        <f t="shared" si="33"/>
        <v>0</v>
      </c>
      <c r="AJ97" s="104"/>
      <c r="AK97" s="126" t="str">
        <f t="shared" si="39"/>
        <v/>
      </c>
      <c r="AL97" s="127">
        <f t="shared" si="40"/>
        <v>0</v>
      </c>
      <c r="AM97" s="127">
        <f t="shared" si="41"/>
        <v>0</v>
      </c>
      <c r="AN97" s="128" t="str">
        <f t="shared" si="42"/>
        <v/>
      </c>
      <c r="AO97" s="112"/>
      <c r="AP97" s="107"/>
      <c r="AQ97" s="107"/>
      <c r="AR97" s="107">
        <f t="shared" si="43"/>
        <v>0</v>
      </c>
      <c r="AS97" s="108">
        <f t="shared" si="34"/>
        <v>0</v>
      </c>
    </row>
    <row r="98" spans="1:45" s="111" customFormat="1" x14ac:dyDescent="0.2">
      <c r="A98" s="82">
        <v>83</v>
      </c>
      <c r="B98" s="82"/>
      <c r="C98" s="110"/>
      <c r="D98" s="110"/>
      <c r="E98" s="110"/>
      <c r="F98" s="110"/>
      <c r="G98" s="110"/>
      <c r="H98" s="240"/>
      <c r="I98" s="196"/>
      <c r="J98" s="196"/>
      <c r="K98" s="123">
        <f t="shared" si="35"/>
        <v>0</v>
      </c>
      <c r="L98" s="115"/>
      <c r="M98" s="124">
        <f t="shared" si="22"/>
        <v>0</v>
      </c>
      <c r="N98" s="125">
        <f t="shared" si="22"/>
        <v>0</v>
      </c>
      <c r="O98" s="125">
        <f t="shared" si="23"/>
        <v>0</v>
      </c>
      <c r="P98" s="125">
        <f t="shared" si="36"/>
        <v>0</v>
      </c>
      <c r="Q98" s="125">
        <f t="shared" si="37"/>
        <v>0</v>
      </c>
      <c r="R98" s="125" t="str">
        <f t="shared" si="24"/>
        <v/>
      </c>
      <c r="S98" s="125">
        <f t="shared" si="25"/>
        <v>0</v>
      </c>
      <c r="T98" s="130"/>
      <c r="U98" s="125">
        <f t="shared" si="26"/>
        <v>0</v>
      </c>
      <c r="V98" s="104"/>
      <c r="W98" s="125" t="str">
        <f t="shared" si="27"/>
        <v>0</v>
      </c>
      <c r="X98" s="125">
        <f t="shared" si="28"/>
        <v>0</v>
      </c>
      <c r="Y98" s="125" t="str">
        <f t="shared" si="29"/>
        <v>0</v>
      </c>
      <c r="Z98" s="282"/>
      <c r="AA98" s="126">
        <f t="shared" si="30"/>
        <v>0</v>
      </c>
      <c r="AB98" s="104"/>
      <c r="AC98" s="126">
        <f t="shared" si="31"/>
        <v>0</v>
      </c>
      <c r="AD98" s="296"/>
      <c r="AE98" s="126">
        <f t="shared" si="38"/>
        <v>0</v>
      </c>
      <c r="AF98" s="106"/>
      <c r="AG98" s="104" t="str">
        <f t="shared" si="32"/>
        <v>0</v>
      </c>
      <c r="AH98" s="296"/>
      <c r="AI98" s="104" t="str">
        <f t="shared" si="33"/>
        <v>0</v>
      </c>
      <c r="AJ98" s="297"/>
      <c r="AK98" s="126" t="str">
        <f t="shared" si="39"/>
        <v/>
      </c>
      <c r="AL98" s="127">
        <f t="shared" si="40"/>
        <v>0</v>
      </c>
      <c r="AM98" s="127">
        <f t="shared" si="41"/>
        <v>0</v>
      </c>
      <c r="AN98" s="128" t="str">
        <f t="shared" si="42"/>
        <v/>
      </c>
      <c r="AO98" s="112"/>
      <c r="AP98" s="107"/>
      <c r="AQ98" s="107"/>
      <c r="AR98" s="107">
        <f t="shared" si="43"/>
        <v>0</v>
      </c>
      <c r="AS98" s="108">
        <f t="shared" si="34"/>
        <v>0</v>
      </c>
    </row>
    <row r="99" spans="1:45" x14ac:dyDescent="0.2">
      <c r="A99" s="82">
        <v>84</v>
      </c>
      <c r="B99" s="82"/>
      <c r="C99" s="110"/>
      <c r="D99" s="110"/>
      <c r="E99" s="110"/>
      <c r="F99" s="110"/>
      <c r="G99" s="110"/>
      <c r="H99" s="240"/>
      <c r="I99" s="196"/>
      <c r="J99" s="196"/>
      <c r="K99" s="123">
        <f t="shared" si="35"/>
        <v>0</v>
      </c>
      <c r="L99" s="115"/>
      <c r="M99" s="124">
        <f t="shared" si="22"/>
        <v>0</v>
      </c>
      <c r="N99" s="125">
        <f t="shared" si="22"/>
        <v>0</v>
      </c>
      <c r="O99" s="125">
        <f t="shared" si="23"/>
        <v>0</v>
      </c>
      <c r="P99" s="125">
        <f t="shared" si="36"/>
        <v>0</v>
      </c>
      <c r="Q99" s="125">
        <f t="shared" si="37"/>
        <v>0</v>
      </c>
      <c r="R99" s="125" t="str">
        <f t="shared" si="24"/>
        <v/>
      </c>
      <c r="S99" s="125">
        <f t="shared" si="25"/>
        <v>0</v>
      </c>
      <c r="T99" s="130"/>
      <c r="U99" s="125">
        <f t="shared" si="26"/>
        <v>0</v>
      </c>
      <c r="V99" s="104"/>
      <c r="W99" s="125" t="str">
        <f t="shared" si="27"/>
        <v>0</v>
      </c>
      <c r="X99" s="125">
        <f t="shared" si="28"/>
        <v>0</v>
      </c>
      <c r="Y99" s="125" t="str">
        <f t="shared" si="29"/>
        <v>0</v>
      </c>
      <c r="Z99" s="282"/>
      <c r="AA99" s="126">
        <f t="shared" si="30"/>
        <v>0</v>
      </c>
      <c r="AB99" s="104"/>
      <c r="AC99" s="126">
        <f t="shared" si="31"/>
        <v>0</v>
      </c>
      <c r="AD99" s="296"/>
      <c r="AE99" s="126">
        <f t="shared" si="38"/>
        <v>0</v>
      </c>
      <c r="AF99" s="82"/>
      <c r="AG99" s="104" t="str">
        <f t="shared" si="32"/>
        <v>0</v>
      </c>
      <c r="AH99" s="296"/>
      <c r="AI99" s="104" t="str">
        <f t="shared" si="33"/>
        <v>0</v>
      </c>
      <c r="AJ99" s="297"/>
      <c r="AK99" s="126" t="str">
        <f t="shared" si="39"/>
        <v/>
      </c>
      <c r="AL99" s="127">
        <f t="shared" si="40"/>
        <v>0</v>
      </c>
      <c r="AM99" s="127">
        <f t="shared" si="41"/>
        <v>0</v>
      </c>
      <c r="AN99" s="128" t="str">
        <f t="shared" si="42"/>
        <v/>
      </c>
      <c r="AO99" s="112"/>
      <c r="AP99" s="107"/>
      <c r="AQ99" s="107"/>
      <c r="AR99" s="107">
        <f t="shared" si="43"/>
        <v>0</v>
      </c>
      <c r="AS99" s="108">
        <f t="shared" si="34"/>
        <v>0</v>
      </c>
    </row>
    <row r="100" spans="1:45" s="111" customFormat="1" x14ac:dyDescent="0.2">
      <c r="A100" s="82">
        <v>85</v>
      </c>
      <c r="B100" s="82"/>
      <c r="C100" s="110"/>
      <c r="D100" s="110"/>
      <c r="E100" s="110"/>
      <c r="F100" s="110"/>
      <c r="G100" s="110"/>
      <c r="H100" s="240"/>
      <c r="I100" s="196"/>
      <c r="J100" s="196"/>
      <c r="K100" s="123">
        <f t="shared" si="35"/>
        <v>0</v>
      </c>
      <c r="L100" s="115"/>
      <c r="M100" s="124">
        <f t="shared" ref="M100:N163" si="44">IFERROR(INDEX(DATA_RASHOT,MATCH($B100,RASHOT_NAME,0),MATCH(M$15,data_rashot_titels,0)),0)</f>
        <v>0</v>
      </c>
      <c r="N100" s="125">
        <f t="shared" si="44"/>
        <v>0</v>
      </c>
      <c r="O100" s="125">
        <f t="shared" si="23"/>
        <v>0</v>
      </c>
      <c r="P100" s="125">
        <f t="shared" si="36"/>
        <v>0</v>
      </c>
      <c r="Q100" s="125">
        <f t="shared" si="37"/>
        <v>0</v>
      </c>
      <c r="R100" s="125" t="str">
        <f t="shared" si="24"/>
        <v/>
      </c>
      <c r="S100" s="125">
        <f t="shared" si="25"/>
        <v>0</v>
      </c>
      <c r="T100" s="129"/>
      <c r="U100" s="125">
        <f t="shared" si="26"/>
        <v>0</v>
      </c>
      <c r="V100" s="104"/>
      <c r="W100" s="125" t="str">
        <f t="shared" si="27"/>
        <v>0</v>
      </c>
      <c r="X100" s="125">
        <f t="shared" si="28"/>
        <v>0</v>
      </c>
      <c r="Y100" s="125" t="str">
        <f t="shared" si="29"/>
        <v>0</v>
      </c>
      <c r="Z100" s="282"/>
      <c r="AA100" s="126">
        <f t="shared" si="30"/>
        <v>0</v>
      </c>
      <c r="AB100" s="104"/>
      <c r="AC100" s="126">
        <f t="shared" si="31"/>
        <v>0</v>
      </c>
      <c r="AD100" s="295"/>
      <c r="AE100" s="126">
        <f t="shared" si="38"/>
        <v>0</v>
      </c>
      <c r="AF100" s="105"/>
      <c r="AG100" s="104" t="str">
        <f t="shared" si="32"/>
        <v>0</v>
      </c>
      <c r="AH100" s="295"/>
      <c r="AI100" s="104" t="str">
        <f t="shared" si="33"/>
        <v>0</v>
      </c>
      <c r="AJ100" s="104"/>
      <c r="AK100" s="126" t="str">
        <f t="shared" si="39"/>
        <v/>
      </c>
      <c r="AL100" s="127">
        <f t="shared" si="40"/>
        <v>0</v>
      </c>
      <c r="AM100" s="127">
        <f t="shared" si="41"/>
        <v>0</v>
      </c>
      <c r="AN100" s="128" t="str">
        <f t="shared" si="42"/>
        <v/>
      </c>
      <c r="AO100" s="112"/>
      <c r="AP100" s="107"/>
      <c r="AQ100" s="107"/>
      <c r="AR100" s="107">
        <f t="shared" si="43"/>
        <v>0</v>
      </c>
      <c r="AS100" s="108">
        <f t="shared" si="34"/>
        <v>0</v>
      </c>
    </row>
    <row r="101" spans="1:45" s="111" customFormat="1" x14ac:dyDescent="0.2">
      <c r="A101" s="82">
        <v>86</v>
      </c>
      <c r="B101" s="82"/>
      <c r="C101" s="110"/>
      <c r="D101" s="110"/>
      <c r="E101" s="110"/>
      <c r="F101" s="110"/>
      <c r="G101" s="110"/>
      <c r="H101" s="240"/>
      <c r="I101" s="196"/>
      <c r="J101" s="196"/>
      <c r="K101" s="123">
        <f t="shared" si="35"/>
        <v>0</v>
      </c>
      <c r="L101" s="115"/>
      <c r="M101" s="124">
        <f t="shared" si="44"/>
        <v>0</v>
      </c>
      <c r="N101" s="125">
        <f t="shared" si="44"/>
        <v>0</v>
      </c>
      <c r="O101" s="125">
        <f t="shared" si="23"/>
        <v>0</v>
      </c>
      <c r="P101" s="125">
        <f t="shared" si="36"/>
        <v>0</v>
      </c>
      <c r="Q101" s="125">
        <f t="shared" si="37"/>
        <v>0</v>
      </c>
      <c r="R101" s="125" t="str">
        <f t="shared" si="24"/>
        <v/>
      </c>
      <c r="S101" s="125">
        <f t="shared" si="25"/>
        <v>0</v>
      </c>
      <c r="T101" s="129"/>
      <c r="U101" s="125">
        <f t="shared" si="26"/>
        <v>0</v>
      </c>
      <c r="V101" s="104"/>
      <c r="W101" s="125" t="str">
        <f t="shared" si="27"/>
        <v>0</v>
      </c>
      <c r="X101" s="125">
        <f t="shared" si="28"/>
        <v>0</v>
      </c>
      <c r="Y101" s="125" t="str">
        <f t="shared" si="29"/>
        <v>0</v>
      </c>
      <c r="Z101" s="282"/>
      <c r="AA101" s="126">
        <f t="shared" si="30"/>
        <v>0</v>
      </c>
      <c r="AB101" s="104"/>
      <c r="AC101" s="126">
        <f t="shared" si="31"/>
        <v>0</v>
      </c>
      <c r="AD101" s="295"/>
      <c r="AE101" s="126">
        <f t="shared" si="38"/>
        <v>0</v>
      </c>
      <c r="AF101" s="105"/>
      <c r="AG101" s="104" t="str">
        <f t="shared" si="32"/>
        <v>0</v>
      </c>
      <c r="AH101" s="295"/>
      <c r="AI101" s="104" t="str">
        <f t="shared" si="33"/>
        <v>0</v>
      </c>
      <c r="AJ101" s="104"/>
      <c r="AK101" s="126" t="str">
        <f t="shared" si="39"/>
        <v/>
      </c>
      <c r="AL101" s="127">
        <f t="shared" si="40"/>
        <v>0</v>
      </c>
      <c r="AM101" s="127">
        <f t="shared" si="41"/>
        <v>0</v>
      </c>
      <c r="AN101" s="128" t="str">
        <f t="shared" si="42"/>
        <v/>
      </c>
      <c r="AO101" s="112"/>
      <c r="AP101" s="107"/>
      <c r="AQ101" s="107"/>
      <c r="AR101" s="107">
        <f t="shared" si="43"/>
        <v>0</v>
      </c>
      <c r="AS101" s="108">
        <f t="shared" si="34"/>
        <v>0</v>
      </c>
    </row>
    <row r="102" spans="1:45" s="111" customFormat="1" x14ac:dyDescent="0.2">
      <c r="A102" s="82">
        <v>87</v>
      </c>
      <c r="B102" s="82"/>
      <c r="C102" s="110"/>
      <c r="D102" s="110"/>
      <c r="E102" s="110"/>
      <c r="F102" s="110"/>
      <c r="G102" s="110"/>
      <c r="H102" s="240"/>
      <c r="I102" s="196"/>
      <c r="J102" s="196"/>
      <c r="K102" s="123">
        <f t="shared" si="35"/>
        <v>0</v>
      </c>
      <c r="L102" s="115"/>
      <c r="M102" s="124">
        <f t="shared" si="44"/>
        <v>0</v>
      </c>
      <c r="N102" s="125">
        <f t="shared" si="44"/>
        <v>0</v>
      </c>
      <c r="O102" s="125">
        <f t="shared" si="23"/>
        <v>0</v>
      </c>
      <c r="P102" s="125">
        <f t="shared" si="36"/>
        <v>0</v>
      </c>
      <c r="Q102" s="125">
        <f t="shared" si="37"/>
        <v>0</v>
      </c>
      <c r="R102" s="125" t="str">
        <f t="shared" si="24"/>
        <v/>
      </c>
      <c r="S102" s="125">
        <f t="shared" si="25"/>
        <v>0</v>
      </c>
      <c r="T102" s="130"/>
      <c r="U102" s="125">
        <f t="shared" si="26"/>
        <v>0</v>
      </c>
      <c r="V102" s="104"/>
      <c r="W102" s="125" t="str">
        <f t="shared" si="27"/>
        <v>0</v>
      </c>
      <c r="X102" s="125">
        <f t="shared" si="28"/>
        <v>0</v>
      </c>
      <c r="Y102" s="125" t="str">
        <f t="shared" si="29"/>
        <v>0</v>
      </c>
      <c r="Z102" s="282"/>
      <c r="AA102" s="126">
        <f t="shared" si="30"/>
        <v>0</v>
      </c>
      <c r="AB102" s="104"/>
      <c r="AC102" s="126">
        <f t="shared" si="31"/>
        <v>0</v>
      </c>
      <c r="AD102" s="296"/>
      <c r="AE102" s="126">
        <f t="shared" si="38"/>
        <v>0</v>
      </c>
      <c r="AF102" s="106"/>
      <c r="AG102" s="104" t="str">
        <f t="shared" si="32"/>
        <v>0</v>
      </c>
      <c r="AH102" s="296"/>
      <c r="AI102" s="104" t="str">
        <f t="shared" si="33"/>
        <v>0</v>
      </c>
      <c r="AJ102" s="297"/>
      <c r="AK102" s="126" t="str">
        <f t="shared" si="39"/>
        <v/>
      </c>
      <c r="AL102" s="127">
        <f t="shared" si="40"/>
        <v>0</v>
      </c>
      <c r="AM102" s="127">
        <f t="shared" si="41"/>
        <v>0</v>
      </c>
      <c r="AN102" s="128" t="str">
        <f t="shared" si="42"/>
        <v/>
      </c>
      <c r="AO102" s="112"/>
      <c r="AP102" s="107"/>
      <c r="AQ102" s="107"/>
      <c r="AR102" s="107">
        <f t="shared" si="43"/>
        <v>0</v>
      </c>
      <c r="AS102" s="108">
        <f t="shared" si="34"/>
        <v>0</v>
      </c>
    </row>
    <row r="103" spans="1:45" s="111" customFormat="1" x14ac:dyDescent="0.2">
      <c r="A103" s="82">
        <v>88</v>
      </c>
      <c r="B103" s="82"/>
      <c r="C103" s="110"/>
      <c r="D103" s="110"/>
      <c r="E103" s="110"/>
      <c r="F103" s="110"/>
      <c r="G103" s="110"/>
      <c r="H103" s="240"/>
      <c r="I103" s="196"/>
      <c r="J103" s="196"/>
      <c r="K103" s="123">
        <f t="shared" si="35"/>
        <v>0</v>
      </c>
      <c r="L103" s="115"/>
      <c r="M103" s="124">
        <f t="shared" si="44"/>
        <v>0</v>
      </c>
      <c r="N103" s="125">
        <f t="shared" si="44"/>
        <v>0</v>
      </c>
      <c r="O103" s="125">
        <f t="shared" si="23"/>
        <v>0</v>
      </c>
      <c r="P103" s="125">
        <f t="shared" si="36"/>
        <v>0</v>
      </c>
      <c r="Q103" s="125">
        <f t="shared" si="37"/>
        <v>0</v>
      </c>
      <c r="R103" s="125" t="str">
        <f t="shared" si="24"/>
        <v/>
      </c>
      <c r="S103" s="125">
        <f t="shared" si="25"/>
        <v>0</v>
      </c>
      <c r="T103" s="130"/>
      <c r="U103" s="125">
        <f t="shared" si="26"/>
        <v>0</v>
      </c>
      <c r="V103" s="104"/>
      <c r="W103" s="125" t="str">
        <f t="shared" si="27"/>
        <v>0</v>
      </c>
      <c r="X103" s="125">
        <f t="shared" si="28"/>
        <v>0</v>
      </c>
      <c r="Y103" s="125" t="str">
        <f t="shared" si="29"/>
        <v>0</v>
      </c>
      <c r="Z103" s="282"/>
      <c r="AA103" s="126">
        <f t="shared" si="30"/>
        <v>0</v>
      </c>
      <c r="AB103" s="104"/>
      <c r="AC103" s="126">
        <f t="shared" si="31"/>
        <v>0</v>
      </c>
      <c r="AD103" s="296"/>
      <c r="AE103" s="126">
        <f t="shared" si="38"/>
        <v>0</v>
      </c>
      <c r="AF103" s="82"/>
      <c r="AG103" s="104" t="str">
        <f t="shared" si="32"/>
        <v>0</v>
      </c>
      <c r="AH103" s="296"/>
      <c r="AI103" s="104" t="str">
        <f t="shared" si="33"/>
        <v>0</v>
      </c>
      <c r="AJ103" s="297"/>
      <c r="AK103" s="126" t="str">
        <f t="shared" si="39"/>
        <v/>
      </c>
      <c r="AL103" s="127">
        <f t="shared" si="40"/>
        <v>0</v>
      </c>
      <c r="AM103" s="127">
        <f t="shared" si="41"/>
        <v>0</v>
      </c>
      <c r="AN103" s="128" t="str">
        <f t="shared" si="42"/>
        <v/>
      </c>
      <c r="AO103" s="112"/>
      <c r="AP103" s="107"/>
      <c r="AQ103" s="107"/>
      <c r="AR103" s="107">
        <f t="shared" si="43"/>
        <v>0</v>
      </c>
      <c r="AS103" s="108">
        <f t="shared" si="34"/>
        <v>0</v>
      </c>
    </row>
    <row r="104" spans="1:45" s="111" customFormat="1" x14ac:dyDescent="0.2">
      <c r="A104" s="82">
        <v>89</v>
      </c>
      <c r="B104" s="82"/>
      <c r="C104" s="110"/>
      <c r="D104" s="110"/>
      <c r="E104" s="110"/>
      <c r="F104" s="110"/>
      <c r="G104" s="110"/>
      <c r="H104" s="240"/>
      <c r="I104" s="196"/>
      <c r="J104" s="196"/>
      <c r="K104" s="123">
        <f t="shared" si="35"/>
        <v>0</v>
      </c>
      <c r="L104" s="115"/>
      <c r="M104" s="124">
        <f t="shared" si="44"/>
        <v>0</v>
      </c>
      <c r="N104" s="125">
        <f t="shared" si="44"/>
        <v>0</v>
      </c>
      <c r="O104" s="125">
        <f t="shared" si="23"/>
        <v>0</v>
      </c>
      <c r="P104" s="125">
        <f t="shared" si="36"/>
        <v>0</v>
      </c>
      <c r="Q104" s="125">
        <f t="shared" si="37"/>
        <v>0</v>
      </c>
      <c r="R104" s="125" t="str">
        <f t="shared" si="24"/>
        <v/>
      </c>
      <c r="S104" s="125">
        <f t="shared" si="25"/>
        <v>0</v>
      </c>
      <c r="T104" s="129"/>
      <c r="U104" s="125">
        <f t="shared" si="26"/>
        <v>0</v>
      </c>
      <c r="V104" s="104"/>
      <c r="W104" s="125" t="str">
        <f t="shared" si="27"/>
        <v>0</v>
      </c>
      <c r="X104" s="125">
        <f t="shared" si="28"/>
        <v>0</v>
      </c>
      <c r="Y104" s="125" t="str">
        <f t="shared" si="29"/>
        <v>0</v>
      </c>
      <c r="Z104" s="282"/>
      <c r="AA104" s="126">
        <f t="shared" si="30"/>
        <v>0</v>
      </c>
      <c r="AB104" s="104"/>
      <c r="AC104" s="126">
        <f t="shared" si="31"/>
        <v>0</v>
      </c>
      <c r="AD104" s="295"/>
      <c r="AE104" s="126">
        <f t="shared" si="38"/>
        <v>0</v>
      </c>
      <c r="AF104" s="105"/>
      <c r="AG104" s="104" t="str">
        <f t="shared" si="32"/>
        <v>0</v>
      </c>
      <c r="AH104" s="295"/>
      <c r="AI104" s="104" t="str">
        <f t="shared" si="33"/>
        <v>0</v>
      </c>
      <c r="AJ104" s="104"/>
      <c r="AK104" s="126" t="str">
        <f t="shared" si="39"/>
        <v/>
      </c>
      <c r="AL104" s="127">
        <f t="shared" si="40"/>
        <v>0</v>
      </c>
      <c r="AM104" s="127">
        <f t="shared" si="41"/>
        <v>0</v>
      </c>
      <c r="AN104" s="128" t="str">
        <f t="shared" si="42"/>
        <v/>
      </c>
      <c r="AO104" s="112"/>
      <c r="AP104" s="107"/>
      <c r="AQ104" s="107"/>
      <c r="AR104" s="107">
        <f t="shared" si="43"/>
        <v>0</v>
      </c>
      <c r="AS104" s="108">
        <f t="shared" si="34"/>
        <v>0</v>
      </c>
    </row>
    <row r="105" spans="1:45" x14ac:dyDescent="0.2">
      <c r="A105" s="82">
        <v>90</v>
      </c>
      <c r="B105" s="82"/>
      <c r="C105" s="110"/>
      <c r="D105" s="110"/>
      <c r="E105" s="110"/>
      <c r="F105" s="110"/>
      <c r="G105" s="110"/>
      <c r="H105" s="240"/>
      <c r="I105" s="196"/>
      <c r="J105" s="196"/>
      <c r="K105" s="123">
        <f t="shared" si="35"/>
        <v>0</v>
      </c>
      <c r="L105" s="115"/>
      <c r="M105" s="124">
        <f t="shared" si="44"/>
        <v>0</v>
      </c>
      <c r="N105" s="125">
        <f t="shared" si="44"/>
        <v>0</v>
      </c>
      <c r="O105" s="125">
        <f t="shared" si="23"/>
        <v>0</v>
      </c>
      <c r="P105" s="125">
        <f t="shared" si="36"/>
        <v>0</v>
      </c>
      <c r="Q105" s="125">
        <f t="shared" si="37"/>
        <v>0</v>
      </c>
      <c r="R105" s="125" t="str">
        <f t="shared" si="24"/>
        <v/>
      </c>
      <c r="S105" s="125">
        <f t="shared" si="25"/>
        <v>0</v>
      </c>
      <c r="T105" s="129"/>
      <c r="U105" s="125">
        <f t="shared" si="26"/>
        <v>0</v>
      </c>
      <c r="V105" s="104"/>
      <c r="W105" s="125" t="str">
        <f t="shared" si="27"/>
        <v>0</v>
      </c>
      <c r="X105" s="125">
        <f t="shared" si="28"/>
        <v>0</v>
      </c>
      <c r="Y105" s="125" t="str">
        <f t="shared" si="29"/>
        <v>0</v>
      </c>
      <c r="Z105" s="282"/>
      <c r="AA105" s="126">
        <f t="shared" si="30"/>
        <v>0</v>
      </c>
      <c r="AB105" s="104"/>
      <c r="AC105" s="126">
        <f t="shared" si="31"/>
        <v>0</v>
      </c>
      <c r="AD105" s="295"/>
      <c r="AE105" s="126">
        <f t="shared" si="38"/>
        <v>0</v>
      </c>
      <c r="AF105" s="105"/>
      <c r="AG105" s="104" t="str">
        <f t="shared" si="32"/>
        <v>0</v>
      </c>
      <c r="AH105" s="295"/>
      <c r="AI105" s="104" t="str">
        <f t="shared" si="33"/>
        <v>0</v>
      </c>
      <c r="AJ105" s="104"/>
      <c r="AK105" s="126" t="str">
        <f t="shared" si="39"/>
        <v/>
      </c>
      <c r="AL105" s="127">
        <f t="shared" si="40"/>
        <v>0</v>
      </c>
      <c r="AM105" s="127">
        <f t="shared" si="41"/>
        <v>0</v>
      </c>
      <c r="AN105" s="128" t="str">
        <f t="shared" si="42"/>
        <v/>
      </c>
      <c r="AO105" s="112"/>
      <c r="AP105" s="107"/>
      <c r="AQ105" s="107"/>
      <c r="AR105" s="107">
        <f t="shared" si="43"/>
        <v>0</v>
      </c>
      <c r="AS105" s="108">
        <f t="shared" si="34"/>
        <v>0</v>
      </c>
    </row>
    <row r="106" spans="1:45" x14ac:dyDescent="0.2">
      <c r="A106" s="82">
        <v>91</v>
      </c>
      <c r="B106" s="82"/>
      <c r="C106" s="110"/>
      <c r="D106" s="110"/>
      <c r="E106" s="110"/>
      <c r="F106" s="110"/>
      <c r="G106" s="110"/>
      <c r="H106" s="240"/>
      <c r="I106" s="196"/>
      <c r="J106" s="196"/>
      <c r="K106" s="123">
        <f t="shared" si="35"/>
        <v>0</v>
      </c>
      <c r="L106" s="115"/>
      <c r="M106" s="124">
        <f t="shared" si="44"/>
        <v>0</v>
      </c>
      <c r="N106" s="125">
        <f t="shared" si="44"/>
        <v>0</v>
      </c>
      <c r="O106" s="125">
        <f t="shared" si="23"/>
        <v>0</v>
      </c>
      <c r="P106" s="125">
        <f t="shared" si="36"/>
        <v>0</v>
      </c>
      <c r="Q106" s="125">
        <f t="shared" si="37"/>
        <v>0</v>
      </c>
      <c r="R106" s="125" t="str">
        <f t="shared" si="24"/>
        <v/>
      </c>
      <c r="S106" s="125">
        <f t="shared" si="25"/>
        <v>0</v>
      </c>
      <c r="T106" s="129"/>
      <c r="U106" s="125">
        <f t="shared" si="26"/>
        <v>0</v>
      </c>
      <c r="V106" s="104"/>
      <c r="W106" s="125" t="str">
        <f t="shared" si="27"/>
        <v>0</v>
      </c>
      <c r="X106" s="125">
        <f t="shared" si="28"/>
        <v>0</v>
      </c>
      <c r="Y106" s="125" t="str">
        <f t="shared" si="29"/>
        <v>0</v>
      </c>
      <c r="Z106" s="282"/>
      <c r="AA106" s="126">
        <f t="shared" si="30"/>
        <v>0</v>
      </c>
      <c r="AB106" s="104"/>
      <c r="AC106" s="126">
        <f t="shared" si="31"/>
        <v>0</v>
      </c>
      <c r="AD106" s="295"/>
      <c r="AE106" s="126">
        <f t="shared" si="38"/>
        <v>0</v>
      </c>
      <c r="AF106" s="105"/>
      <c r="AG106" s="104" t="str">
        <f t="shared" si="32"/>
        <v>0</v>
      </c>
      <c r="AH106" s="295"/>
      <c r="AI106" s="104" t="str">
        <f t="shared" si="33"/>
        <v>0</v>
      </c>
      <c r="AJ106" s="104"/>
      <c r="AK106" s="126" t="str">
        <f t="shared" si="39"/>
        <v/>
      </c>
      <c r="AL106" s="127">
        <f t="shared" si="40"/>
        <v>0</v>
      </c>
      <c r="AM106" s="127">
        <f t="shared" si="41"/>
        <v>0</v>
      </c>
      <c r="AN106" s="128" t="str">
        <f t="shared" si="42"/>
        <v/>
      </c>
      <c r="AO106" s="112"/>
      <c r="AP106" s="107"/>
      <c r="AQ106" s="107"/>
      <c r="AR106" s="107">
        <f t="shared" si="43"/>
        <v>0</v>
      </c>
      <c r="AS106" s="108">
        <f t="shared" si="34"/>
        <v>0</v>
      </c>
    </row>
    <row r="107" spans="1:45" x14ac:dyDescent="0.2">
      <c r="A107" s="82">
        <v>92</v>
      </c>
      <c r="B107" s="82"/>
      <c r="C107" s="110"/>
      <c r="D107" s="110"/>
      <c r="E107" s="110"/>
      <c r="F107" s="110"/>
      <c r="G107" s="110"/>
      <c r="H107" s="240"/>
      <c r="I107" s="196"/>
      <c r="J107" s="196"/>
      <c r="K107" s="123">
        <f t="shared" si="35"/>
        <v>0</v>
      </c>
      <c r="L107" s="115"/>
      <c r="M107" s="124">
        <f t="shared" si="44"/>
        <v>0</v>
      </c>
      <c r="N107" s="125">
        <f t="shared" si="44"/>
        <v>0</v>
      </c>
      <c r="O107" s="125">
        <f t="shared" si="23"/>
        <v>0</v>
      </c>
      <c r="P107" s="125">
        <f t="shared" si="36"/>
        <v>0</v>
      </c>
      <c r="Q107" s="125">
        <f t="shared" si="37"/>
        <v>0</v>
      </c>
      <c r="R107" s="125" t="str">
        <f t="shared" si="24"/>
        <v/>
      </c>
      <c r="S107" s="125">
        <f t="shared" si="25"/>
        <v>0</v>
      </c>
      <c r="T107" s="129"/>
      <c r="U107" s="125">
        <f t="shared" si="26"/>
        <v>0</v>
      </c>
      <c r="V107" s="104"/>
      <c r="W107" s="125" t="str">
        <f t="shared" si="27"/>
        <v>0</v>
      </c>
      <c r="X107" s="125">
        <f t="shared" si="28"/>
        <v>0</v>
      </c>
      <c r="Y107" s="125" t="str">
        <f t="shared" si="29"/>
        <v>0</v>
      </c>
      <c r="Z107" s="282"/>
      <c r="AA107" s="126">
        <f t="shared" si="30"/>
        <v>0</v>
      </c>
      <c r="AB107" s="104"/>
      <c r="AC107" s="126">
        <f t="shared" si="31"/>
        <v>0</v>
      </c>
      <c r="AD107" s="295"/>
      <c r="AE107" s="126">
        <f t="shared" si="38"/>
        <v>0</v>
      </c>
      <c r="AF107" s="105"/>
      <c r="AG107" s="104" t="str">
        <f t="shared" si="32"/>
        <v>0</v>
      </c>
      <c r="AH107" s="295"/>
      <c r="AI107" s="104" t="str">
        <f t="shared" si="33"/>
        <v>0</v>
      </c>
      <c r="AJ107" s="104"/>
      <c r="AK107" s="126" t="str">
        <f t="shared" si="39"/>
        <v/>
      </c>
      <c r="AL107" s="127">
        <f t="shared" si="40"/>
        <v>0</v>
      </c>
      <c r="AM107" s="127">
        <f t="shared" si="41"/>
        <v>0</v>
      </c>
      <c r="AN107" s="128" t="str">
        <f t="shared" si="42"/>
        <v/>
      </c>
      <c r="AO107" s="112"/>
      <c r="AP107" s="107"/>
      <c r="AQ107" s="107"/>
      <c r="AR107" s="107">
        <f t="shared" si="43"/>
        <v>0</v>
      </c>
      <c r="AS107" s="108">
        <f t="shared" si="34"/>
        <v>0</v>
      </c>
    </row>
    <row r="108" spans="1:45" x14ac:dyDescent="0.2">
      <c r="A108" s="82">
        <v>93</v>
      </c>
      <c r="B108" s="82"/>
      <c r="C108" s="110"/>
      <c r="D108" s="110"/>
      <c r="E108" s="110"/>
      <c r="F108" s="110"/>
      <c r="G108" s="110"/>
      <c r="H108" s="240"/>
      <c r="I108" s="196"/>
      <c r="J108" s="196"/>
      <c r="K108" s="123">
        <f t="shared" si="35"/>
        <v>0</v>
      </c>
      <c r="L108" s="115"/>
      <c r="M108" s="124">
        <f t="shared" si="44"/>
        <v>0</v>
      </c>
      <c r="N108" s="125">
        <f t="shared" si="44"/>
        <v>0</v>
      </c>
      <c r="O108" s="125">
        <f t="shared" si="23"/>
        <v>0</v>
      </c>
      <c r="P108" s="125">
        <f t="shared" si="36"/>
        <v>0</v>
      </c>
      <c r="Q108" s="125">
        <f t="shared" si="37"/>
        <v>0</v>
      </c>
      <c r="R108" s="125" t="str">
        <f t="shared" si="24"/>
        <v/>
      </c>
      <c r="S108" s="125">
        <f t="shared" si="25"/>
        <v>0</v>
      </c>
      <c r="T108" s="129"/>
      <c r="U108" s="125">
        <f t="shared" si="26"/>
        <v>0</v>
      </c>
      <c r="V108" s="104"/>
      <c r="W108" s="125" t="str">
        <f t="shared" si="27"/>
        <v>0</v>
      </c>
      <c r="X108" s="125">
        <f t="shared" si="28"/>
        <v>0</v>
      </c>
      <c r="Y108" s="125" t="str">
        <f t="shared" si="29"/>
        <v>0</v>
      </c>
      <c r="Z108" s="282"/>
      <c r="AA108" s="126">
        <f t="shared" si="30"/>
        <v>0</v>
      </c>
      <c r="AB108" s="104"/>
      <c r="AC108" s="126">
        <f t="shared" si="31"/>
        <v>0</v>
      </c>
      <c r="AD108" s="295"/>
      <c r="AE108" s="126">
        <f t="shared" si="38"/>
        <v>0</v>
      </c>
      <c r="AF108" s="105"/>
      <c r="AG108" s="104" t="str">
        <f t="shared" si="32"/>
        <v>0</v>
      </c>
      <c r="AH108" s="295"/>
      <c r="AI108" s="104" t="str">
        <f t="shared" si="33"/>
        <v>0</v>
      </c>
      <c r="AJ108" s="104"/>
      <c r="AK108" s="126" t="str">
        <f t="shared" si="39"/>
        <v/>
      </c>
      <c r="AL108" s="127">
        <f t="shared" si="40"/>
        <v>0</v>
      </c>
      <c r="AM108" s="127">
        <f t="shared" si="41"/>
        <v>0</v>
      </c>
      <c r="AN108" s="128" t="str">
        <f t="shared" si="42"/>
        <v/>
      </c>
      <c r="AO108" s="112"/>
      <c r="AP108" s="107"/>
      <c r="AQ108" s="107"/>
      <c r="AR108" s="107">
        <f t="shared" si="43"/>
        <v>0</v>
      </c>
      <c r="AS108" s="108">
        <f t="shared" si="34"/>
        <v>0</v>
      </c>
    </row>
    <row r="109" spans="1:45" x14ac:dyDescent="0.2">
      <c r="A109" s="82">
        <v>94</v>
      </c>
      <c r="B109" s="82"/>
      <c r="C109" s="110"/>
      <c r="D109" s="110"/>
      <c r="E109" s="110"/>
      <c r="F109" s="110"/>
      <c r="G109" s="110"/>
      <c r="H109" s="240"/>
      <c r="I109" s="196"/>
      <c r="J109" s="196"/>
      <c r="K109" s="123">
        <f t="shared" si="35"/>
        <v>0</v>
      </c>
      <c r="L109" s="115"/>
      <c r="M109" s="124">
        <f t="shared" si="44"/>
        <v>0</v>
      </c>
      <c r="N109" s="125">
        <f t="shared" si="44"/>
        <v>0</v>
      </c>
      <c r="O109" s="125">
        <f t="shared" si="23"/>
        <v>0</v>
      </c>
      <c r="P109" s="125">
        <f t="shared" si="36"/>
        <v>0</v>
      </c>
      <c r="Q109" s="125">
        <f t="shared" si="37"/>
        <v>0</v>
      </c>
      <c r="R109" s="125" t="str">
        <f t="shared" si="24"/>
        <v/>
      </c>
      <c r="S109" s="125">
        <f t="shared" si="25"/>
        <v>0</v>
      </c>
      <c r="T109" s="130"/>
      <c r="U109" s="125">
        <f t="shared" si="26"/>
        <v>0</v>
      </c>
      <c r="V109" s="104"/>
      <c r="W109" s="125" t="str">
        <f t="shared" si="27"/>
        <v>0</v>
      </c>
      <c r="X109" s="125">
        <f t="shared" si="28"/>
        <v>0</v>
      </c>
      <c r="Y109" s="125" t="str">
        <f t="shared" si="29"/>
        <v>0</v>
      </c>
      <c r="Z109" s="282"/>
      <c r="AA109" s="126">
        <f t="shared" si="30"/>
        <v>0</v>
      </c>
      <c r="AB109" s="104"/>
      <c r="AC109" s="126">
        <f t="shared" si="31"/>
        <v>0</v>
      </c>
      <c r="AD109" s="296"/>
      <c r="AE109" s="126">
        <f t="shared" si="38"/>
        <v>0</v>
      </c>
      <c r="AF109" s="82"/>
      <c r="AG109" s="104" t="str">
        <f t="shared" si="32"/>
        <v>0</v>
      </c>
      <c r="AH109" s="296"/>
      <c r="AI109" s="104" t="str">
        <f t="shared" si="33"/>
        <v>0</v>
      </c>
      <c r="AJ109" s="297"/>
      <c r="AK109" s="126" t="str">
        <f t="shared" si="39"/>
        <v/>
      </c>
      <c r="AL109" s="127">
        <f t="shared" si="40"/>
        <v>0</v>
      </c>
      <c r="AM109" s="127">
        <f t="shared" si="41"/>
        <v>0</v>
      </c>
      <c r="AN109" s="128" t="str">
        <f t="shared" si="42"/>
        <v/>
      </c>
      <c r="AO109" s="112"/>
      <c r="AP109" s="107"/>
      <c r="AQ109" s="107"/>
      <c r="AR109" s="107">
        <f t="shared" si="43"/>
        <v>0</v>
      </c>
      <c r="AS109" s="108">
        <f t="shared" si="34"/>
        <v>0</v>
      </c>
    </row>
    <row r="110" spans="1:45" x14ac:dyDescent="0.2">
      <c r="A110" s="82">
        <v>95</v>
      </c>
      <c r="B110" s="82"/>
      <c r="C110" s="110"/>
      <c r="D110" s="110"/>
      <c r="E110" s="110"/>
      <c r="F110" s="110"/>
      <c r="G110" s="110"/>
      <c r="H110" s="240"/>
      <c r="I110" s="196"/>
      <c r="J110" s="196"/>
      <c r="K110" s="123">
        <f t="shared" si="35"/>
        <v>0</v>
      </c>
      <c r="L110" s="115"/>
      <c r="M110" s="124">
        <f t="shared" si="44"/>
        <v>0</v>
      </c>
      <c r="N110" s="125">
        <f t="shared" si="44"/>
        <v>0</v>
      </c>
      <c r="O110" s="125">
        <f t="shared" si="23"/>
        <v>0</v>
      </c>
      <c r="P110" s="125">
        <f t="shared" si="36"/>
        <v>0</v>
      </c>
      <c r="Q110" s="125">
        <f t="shared" si="37"/>
        <v>0</v>
      </c>
      <c r="R110" s="125" t="str">
        <f t="shared" si="24"/>
        <v/>
      </c>
      <c r="S110" s="125">
        <f t="shared" si="25"/>
        <v>0</v>
      </c>
      <c r="T110" s="130"/>
      <c r="U110" s="125">
        <f t="shared" si="26"/>
        <v>0</v>
      </c>
      <c r="V110" s="104"/>
      <c r="W110" s="125" t="str">
        <f t="shared" si="27"/>
        <v>0</v>
      </c>
      <c r="X110" s="125">
        <f t="shared" si="28"/>
        <v>0</v>
      </c>
      <c r="Y110" s="125" t="str">
        <f t="shared" si="29"/>
        <v>0</v>
      </c>
      <c r="Z110" s="282"/>
      <c r="AA110" s="126">
        <f t="shared" si="30"/>
        <v>0</v>
      </c>
      <c r="AB110" s="104"/>
      <c r="AC110" s="126">
        <f t="shared" si="31"/>
        <v>0</v>
      </c>
      <c r="AD110" s="296"/>
      <c r="AE110" s="126">
        <f t="shared" si="38"/>
        <v>0</v>
      </c>
      <c r="AF110" s="106"/>
      <c r="AG110" s="104" t="str">
        <f t="shared" si="32"/>
        <v>0</v>
      </c>
      <c r="AH110" s="296"/>
      <c r="AI110" s="104" t="str">
        <f t="shared" si="33"/>
        <v>0</v>
      </c>
      <c r="AJ110" s="297"/>
      <c r="AK110" s="126" t="str">
        <f t="shared" si="39"/>
        <v/>
      </c>
      <c r="AL110" s="127">
        <f t="shared" si="40"/>
        <v>0</v>
      </c>
      <c r="AM110" s="127">
        <f t="shared" si="41"/>
        <v>0</v>
      </c>
      <c r="AN110" s="128" t="str">
        <f t="shared" si="42"/>
        <v/>
      </c>
      <c r="AO110" s="112"/>
      <c r="AP110" s="107"/>
      <c r="AQ110" s="107"/>
      <c r="AR110" s="107">
        <f t="shared" si="43"/>
        <v>0</v>
      </c>
      <c r="AS110" s="108">
        <f t="shared" si="34"/>
        <v>0</v>
      </c>
    </row>
    <row r="111" spans="1:45" s="111" customFormat="1" x14ac:dyDescent="0.2">
      <c r="A111" s="82">
        <v>96</v>
      </c>
      <c r="B111" s="82"/>
      <c r="C111" s="110"/>
      <c r="D111" s="110"/>
      <c r="E111" s="110"/>
      <c r="F111" s="110"/>
      <c r="G111" s="110"/>
      <c r="H111" s="240"/>
      <c r="I111" s="196"/>
      <c r="J111" s="196"/>
      <c r="K111" s="123">
        <f t="shared" si="35"/>
        <v>0</v>
      </c>
      <c r="L111" s="115"/>
      <c r="M111" s="124">
        <f t="shared" si="44"/>
        <v>0</v>
      </c>
      <c r="N111" s="125">
        <f t="shared" si="44"/>
        <v>0</v>
      </c>
      <c r="O111" s="125">
        <f t="shared" si="23"/>
        <v>0</v>
      </c>
      <c r="P111" s="125">
        <f t="shared" si="36"/>
        <v>0</v>
      </c>
      <c r="Q111" s="125">
        <f t="shared" si="37"/>
        <v>0</v>
      </c>
      <c r="R111" s="125" t="str">
        <f t="shared" si="24"/>
        <v/>
      </c>
      <c r="S111" s="125">
        <f t="shared" si="25"/>
        <v>0</v>
      </c>
      <c r="T111" s="129"/>
      <c r="U111" s="125">
        <f t="shared" si="26"/>
        <v>0</v>
      </c>
      <c r="V111" s="104"/>
      <c r="W111" s="125" t="str">
        <f t="shared" si="27"/>
        <v>0</v>
      </c>
      <c r="X111" s="125">
        <f t="shared" si="28"/>
        <v>0</v>
      </c>
      <c r="Y111" s="125" t="str">
        <f t="shared" si="29"/>
        <v>0</v>
      </c>
      <c r="Z111" s="282"/>
      <c r="AA111" s="126">
        <f t="shared" si="30"/>
        <v>0</v>
      </c>
      <c r="AB111" s="104"/>
      <c r="AC111" s="126">
        <f t="shared" si="31"/>
        <v>0</v>
      </c>
      <c r="AD111" s="295"/>
      <c r="AE111" s="126">
        <f t="shared" si="38"/>
        <v>0</v>
      </c>
      <c r="AF111" s="105"/>
      <c r="AG111" s="104" t="str">
        <f t="shared" si="32"/>
        <v>0</v>
      </c>
      <c r="AH111" s="295"/>
      <c r="AI111" s="104" t="str">
        <f t="shared" si="33"/>
        <v>0</v>
      </c>
      <c r="AJ111" s="104"/>
      <c r="AK111" s="126" t="str">
        <f t="shared" si="39"/>
        <v/>
      </c>
      <c r="AL111" s="127">
        <f t="shared" si="40"/>
        <v>0</v>
      </c>
      <c r="AM111" s="127">
        <f t="shared" si="41"/>
        <v>0</v>
      </c>
      <c r="AN111" s="128" t="str">
        <f t="shared" si="42"/>
        <v/>
      </c>
      <c r="AO111" s="112"/>
      <c r="AP111" s="107"/>
      <c r="AQ111" s="107"/>
      <c r="AR111" s="107">
        <f t="shared" si="43"/>
        <v>0</v>
      </c>
      <c r="AS111" s="108">
        <f t="shared" si="34"/>
        <v>0</v>
      </c>
    </row>
    <row r="112" spans="1:45" s="111" customFormat="1" x14ac:dyDescent="0.2">
      <c r="A112" s="82">
        <v>97</v>
      </c>
      <c r="B112" s="82"/>
      <c r="C112" s="110"/>
      <c r="D112" s="110"/>
      <c r="E112" s="110"/>
      <c r="F112" s="110"/>
      <c r="G112" s="110"/>
      <c r="H112" s="240"/>
      <c r="I112" s="196"/>
      <c r="J112" s="196"/>
      <c r="K112" s="123">
        <f t="shared" si="35"/>
        <v>0</v>
      </c>
      <c r="L112" s="115"/>
      <c r="M112" s="124">
        <f t="shared" si="44"/>
        <v>0</v>
      </c>
      <c r="N112" s="125">
        <f t="shared" si="44"/>
        <v>0</v>
      </c>
      <c r="O112" s="125">
        <f t="shared" si="23"/>
        <v>0</v>
      </c>
      <c r="P112" s="125">
        <f t="shared" si="36"/>
        <v>0</v>
      </c>
      <c r="Q112" s="125">
        <f t="shared" si="37"/>
        <v>0</v>
      </c>
      <c r="R112" s="125" t="str">
        <f t="shared" si="24"/>
        <v/>
      </c>
      <c r="S112" s="125">
        <f t="shared" si="25"/>
        <v>0</v>
      </c>
      <c r="T112" s="130"/>
      <c r="U112" s="125">
        <f t="shared" si="26"/>
        <v>0</v>
      </c>
      <c r="V112" s="104"/>
      <c r="W112" s="125" t="str">
        <f t="shared" si="27"/>
        <v>0</v>
      </c>
      <c r="X112" s="125">
        <f t="shared" si="28"/>
        <v>0</v>
      </c>
      <c r="Y112" s="125" t="str">
        <f t="shared" si="29"/>
        <v>0</v>
      </c>
      <c r="Z112" s="282"/>
      <c r="AA112" s="126">
        <f t="shared" si="30"/>
        <v>0</v>
      </c>
      <c r="AB112" s="104"/>
      <c r="AC112" s="126">
        <f t="shared" si="31"/>
        <v>0</v>
      </c>
      <c r="AD112" s="296"/>
      <c r="AE112" s="126">
        <f t="shared" si="38"/>
        <v>0</v>
      </c>
      <c r="AF112" s="106"/>
      <c r="AG112" s="104" t="str">
        <f t="shared" si="32"/>
        <v>0</v>
      </c>
      <c r="AH112" s="296"/>
      <c r="AI112" s="104" t="str">
        <f t="shared" si="33"/>
        <v>0</v>
      </c>
      <c r="AJ112" s="297"/>
      <c r="AK112" s="126" t="str">
        <f t="shared" si="39"/>
        <v/>
      </c>
      <c r="AL112" s="127">
        <f t="shared" si="40"/>
        <v>0</v>
      </c>
      <c r="AM112" s="127">
        <f t="shared" si="41"/>
        <v>0</v>
      </c>
      <c r="AN112" s="128" t="str">
        <f t="shared" si="42"/>
        <v/>
      </c>
      <c r="AO112" s="112"/>
      <c r="AP112" s="107"/>
      <c r="AQ112" s="107"/>
      <c r="AR112" s="107">
        <f t="shared" si="43"/>
        <v>0</v>
      </c>
      <c r="AS112" s="108">
        <f t="shared" si="34"/>
        <v>0</v>
      </c>
    </row>
    <row r="113" spans="1:45" s="111" customFormat="1" x14ac:dyDescent="0.2">
      <c r="A113" s="82">
        <v>98</v>
      </c>
      <c r="B113" s="82"/>
      <c r="C113" s="110"/>
      <c r="D113" s="110"/>
      <c r="E113" s="110"/>
      <c r="F113" s="110"/>
      <c r="G113" s="110"/>
      <c r="H113" s="240"/>
      <c r="I113" s="196"/>
      <c r="J113" s="196"/>
      <c r="K113" s="123">
        <f t="shared" si="35"/>
        <v>0</v>
      </c>
      <c r="L113" s="115"/>
      <c r="M113" s="124">
        <f t="shared" si="44"/>
        <v>0</v>
      </c>
      <c r="N113" s="125">
        <f t="shared" si="44"/>
        <v>0</v>
      </c>
      <c r="O113" s="125">
        <f t="shared" si="23"/>
        <v>0</v>
      </c>
      <c r="P113" s="125">
        <f t="shared" si="36"/>
        <v>0</v>
      </c>
      <c r="Q113" s="125">
        <f t="shared" si="37"/>
        <v>0</v>
      </c>
      <c r="R113" s="125" t="str">
        <f t="shared" si="24"/>
        <v/>
      </c>
      <c r="S113" s="125">
        <f t="shared" si="25"/>
        <v>0</v>
      </c>
      <c r="T113" s="130"/>
      <c r="U113" s="125">
        <f t="shared" si="26"/>
        <v>0</v>
      </c>
      <c r="V113" s="104"/>
      <c r="W113" s="125" t="str">
        <f t="shared" si="27"/>
        <v>0</v>
      </c>
      <c r="X113" s="125">
        <f t="shared" si="28"/>
        <v>0</v>
      </c>
      <c r="Y113" s="125" t="str">
        <f t="shared" si="29"/>
        <v>0</v>
      </c>
      <c r="Z113" s="282"/>
      <c r="AA113" s="126">
        <f t="shared" si="30"/>
        <v>0</v>
      </c>
      <c r="AB113" s="104"/>
      <c r="AC113" s="126">
        <f t="shared" si="31"/>
        <v>0</v>
      </c>
      <c r="AD113" s="296"/>
      <c r="AE113" s="126">
        <f t="shared" si="38"/>
        <v>0</v>
      </c>
      <c r="AF113" s="106"/>
      <c r="AG113" s="104" t="str">
        <f t="shared" si="32"/>
        <v>0</v>
      </c>
      <c r="AH113" s="296"/>
      <c r="AI113" s="104" t="str">
        <f t="shared" si="33"/>
        <v>0</v>
      </c>
      <c r="AJ113" s="297"/>
      <c r="AK113" s="126" t="str">
        <f t="shared" si="39"/>
        <v/>
      </c>
      <c r="AL113" s="127">
        <f t="shared" si="40"/>
        <v>0</v>
      </c>
      <c r="AM113" s="127">
        <f t="shared" si="41"/>
        <v>0</v>
      </c>
      <c r="AN113" s="128" t="str">
        <f t="shared" si="42"/>
        <v/>
      </c>
      <c r="AO113" s="112"/>
      <c r="AP113" s="107"/>
      <c r="AQ113" s="107"/>
      <c r="AR113" s="107">
        <f t="shared" si="43"/>
        <v>0</v>
      </c>
      <c r="AS113" s="108">
        <f t="shared" si="34"/>
        <v>0</v>
      </c>
    </row>
    <row r="114" spans="1:45" x14ac:dyDescent="0.2">
      <c r="A114" s="82">
        <v>99</v>
      </c>
      <c r="B114" s="82"/>
      <c r="C114" s="110"/>
      <c r="D114" s="110"/>
      <c r="E114" s="110"/>
      <c r="F114" s="110"/>
      <c r="G114" s="110"/>
      <c r="H114" s="240"/>
      <c r="I114" s="196"/>
      <c r="J114" s="196"/>
      <c r="K114" s="123">
        <f t="shared" si="35"/>
        <v>0</v>
      </c>
      <c r="L114" s="115"/>
      <c r="M114" s="124">
        <f t="shared" si="44"/>
        <v>0</v>
      </c>
      <c r="N114" s="125">
        <f t="shared" si="44"/>
        <v>0</v>
      </c>
      <c r="O114" s="125">
        <f t="shared" si="23"/>
        <v>0</v>
      </c>
      <c r="P114" s="125">
        <f t="shared" si="36"/>
        <v>0</v>
      </c>
      <c r="Q114" s="125">
        <f t="shared" si="37"/>
        <v>0</v>
      </c>
      <c r="R114" s="125" t="str">
        <f t="shared" si="24"/>
        <v/>
      </c>
      <c r="S114" s="125">
        <f t="shared" si="25"/>
        <v>0</v>
      </c>
      <c r="T114" s="129"/>
      <c r="U114" s="125">
        <f t="shared" si="26"/>
        <v>0</v>
      </c>
      <c r="V114" s="104"/>
      <c r="W114" s="125" t="str">
        <f t="shared" si="27"/>
        <v>0</v>
      </c>
      <c r="X114" s="125">
        <f t="shared" si="28"/>
        <v>0</v>
      </c>
      <c r="Y114" s="125" t="str">
        <f t="shared" si="29"/>
        <v>0</v>
      </c>
      <c r="Z114" s="282"/>
      <c r="AA114" s="126">
        <f t="shared" si="30"/>
        <v>0</v>
      </c>
      <c r="AB114" s="104"/>
      <c r="AC114" s="126">
        <f t="shared" si="31"/>
        <v>0</v>
      </c>
      <c r="AD114" s="295"/>
      <c r="AE114" s="126">
        <f t="shared" si="38"/>
        <v>0</v>
      </c>
      <c r="AF114" s="105"/>
      <c r="AG114" s="104" t="str">
        <f t="shared" si="32"/>
        <v>0</v>
      </c>
      <c r="AH114" s="295"/>
      <c r="AI114" s="104" t="str">
        <f t="shared" si="33"/>
        <v>0</v>
      </c>
      <c r="AJ114" s="104"/>
      <c r="AK114" s="126" t="str">
        <f t="shared" si="39"/>
        <v/>
      </c>
      <c r="AL114" s="127">
        <f t="shared" si="40"/>
        <v>0</v>
      </c>
      <c r="AM114" s="127">
        <f t="shared" si="41"/>
        <v>0</v>
      </c>
      <c r="AN114" s="128" t="str">
        <f t="shared" si="42"/>
        <v/>
      </c>
      <c r="AO114" s="112"/>
      <c r="AP114" s="107"/>
      <c r="AQ114" s="107"/>
      <c r="AR114" s="107">
        <f t="shared" si="43"/>
        <v>0</v>
      </c>
      <c r="AS114" s="108">
        <f t="shared" si="34"/>
        <v>0</v>
      </c>
    </row>
    <row r="115" spans="1:45" x14ac:dyDescent="0.2">
      <c r="A115" s="82">
        <v>100</v>
      </c>
      <c r="B115" s="82"/>
      <c r="C115" s="110"/>
      <c r="D115" s="110"/>
      <c r="E115" s="110"/>
      <c r="F115" s="110"/>
      <c r="G115" s="110"/>
      <c r="H115" s="240"/>
      <c r="I115" s="196"/>
      <c r="J115" s="196"/>
      <c r="K115" s="123">
        <f t="shared" si="35"/>
        <v>0</v>
      </c>
      <c r="L115" s="115"/>
      <c r="M115" s="124">
        <f t="shared" si="44"/>
        <v>0</v>
      </c>
      <c r="N115" s="125">
        <f t="shared" si="44"/>
        <v>0</v>
      </c>
      <c r="O115" s="125">
        <f t="shared" si="23"/>
        <v>0</v>
      </c>
      <c r="P115" s="125">
        <f t="shared" si="36"/>
        <v>0</v>
      </c>
      <c r="Q115" s="125">
        <f t="shared" si="37"/>
        <v>0</v>
      </c>
      <c r="R115" s="125" t="str">
        <f t="shared" si="24"/>
        <v/>
      </c>
      <c r="S115" s="125">
        <f t="shared" si="25"/>
        <v>0</v>
      </c>
      <c r="T115" s="129"/>
      <c r="U115" s="125">
        <f t="shared" si="26"/>
        <v>0</v>
      </c>
      <c r="V115" s="104"/>
      <c r="W115" s="125" t="str">
        <f t="shared" si="27"/>
        <v>0</v>
      </c>
      <c r="X115" s="125">
        <f t="shared" si="28"/>
        <v>0</v>
      </c>
      <c r="Y115" s="125" t="str">
        <f t="shared" si="29"/>
        <v>0</v>
      </c>
      <c r="Z115" s="282"/>
      <c r="AA115" s="126">
        <f t="shared" si="30"/>
        <v>0</v>
      </c>
      <c r="AB115" s="104"/>
      <c r="AC115" s="126">
        <f t="shared" si="31"/>
        <v>0</v>
      </c>
      <c r="AD115" s="295"/>
      <c r="AE115" s="126">
        <f t="shared" si="38"/>
        <v>0</v>
      </c>
      <c r="AF115" s="105"/>
      <c r="AG115" s="104" t="str">
        <f t="shared" si="32"/>
        <v>0</v>
      </c>
      <c r="AH115" s="295"/>
      <c r="AI115" s="104" t="str">
        <f t="shared" si="33"/>
        <v>0</v>
      </c>
      <c r="AJ115" s="104"/>
      <c r="AK115" s="126" t="str">
        <f t="shared" si="39"/>
        <v/>
      </c>
      <c r="AL115" s="127">
        <f t="shared" si="40"/>
        <v>0</v>
      </c>
      <c r="AM115" s="127">
        <f t="shared" si="41"/>
        <v>0</v>
      </c>
      <c r="AN115" s="128" t="str">
        <f t="shared" si="42"/>
        <v/>
      </c>
      <c r="AO115" s="112"/>
      <c r="AP115" s="107"/>
      <c r="AQ115" s="107"/>
      <c r="AR115" s="107">
        <f t="shared" si="43"/>
        <v>0</v>
      </c>
      <c r="AS115" s="108">
        <f t="shared" si="34"/>
        <v>0</v>
      </c>
    </row>
    <row r="116" spans="1:45" s="111" customFormat="1" x14ac:dyDescent="0.2">
      <c r="A116" s="82">
        <v>101</v>
      </c>
      <c r="B116" s="82"/>
      <c r="C116" s="110"/>
      <c r="D116" s="110"/>
      <c r="E116" s="110"/>
      <c r="F116" s="110"/>
      <c r="G116" s="110"/>
      <c r="H116" s="240"/>
      <c r="I116" s="196"/>
      <c r="J116" s="196"/>
      <c r="K116" s="123">
        <f t="shared" si="35"/>
        <v>0</v>
      </c>
      <c r="L116" s="115"/>
      <c r="M116" s="124">
        <f t="shared" si="44"/>
        <v>0</v>
      </c>
      <c r="N116" s="125">
        <f t="shared" si="44"/>
        <v>0</v>
      </c>
      <c r="O116" s="125">
        <f t="shared" si="23"/>
        <v>0</v>
      </c>
      <c r="P116" s="125">
        <f t="shared" si="36"/>
        <v>0</v>
      </c>
      <c r="Q116" s="125">
        <f t="shared" si="37"/>
        <v>0</v>
      </c>
      <c r="R116" s="125" t="str">
        <f t="shared" si="24"/>
        <v/>
      </c>
      <c r="S116" s="125">
        <f t="shared" si="25"/>
        <v>0</v>
      </c>
      <c r="T116" s="129"/>
      <c r="U116" s="125">
        <f t="shared" si="26"/>
        <v>0</v>
      </c>
      <c r="V116" s="104"/>
      <c r="W116" s="125" t="str">
        <f t="shared" si="27"/>
        <v>0</v>
      </c>
      <c r="X116" s="125">
        <f t="shared" si="28"/>
        <v>0</v>
      </c>
      <c r="Y116" s="125" t="str">
        <f t="shared" si="29"/>
        <v>0</v>
      </c>
      <c r="Z116" s="282"/>
      <c r="AA116" s="126">
        <f t="shared" si="30"/>
        <v>0</v>
      </c>
      <c r="AB116" s="104"/>
      <c r="AC116" s="126">
        <f t="shared" si="31"/>
        <v>0</v>
      </c>
      <c r="AD116" s="295"/>
      <c r="AE116" s="126">
        <f t="shared" si="38"/>
        <v>0</v>
      </c>
      <c r="AF116" s="105"/>
      <c r="AG116" s="104" t="str">
        <f t="shared" si="32"/>
        <v>0</v>
      </c>
      <c r="AH116" s="295"/>
      <c r="AI116" s="104" t="str">
        <f t="shared" si="33"/>
        <v>0</v>
      </c>
      <c r="AJ116" s="104"/>
      <c r="AK116" s="126" t="str">
        <f t="shared" si="39"/>
        <v/>
      </c>
      <c r="AL116" s="127">
        <f t="shared" si="40"/>
        <v>0</v>
      </c>
      <c r="AM116" s="127">
        <f t="shared" si="41"/>
        <v>0</v>
      </c>
      <c r="AN116" s="128" t="str">
        <f t="shared" si="42"/>
        <v/>
      </c>
      <c r="AO116" s="112"/>
      <c r="AP116" s="107"/>
      <c r="AQ116" s="107"/>
      <c r="AR116" s="107">
        <f t="shared" si="43"/>
        <v>0</v>
      </c>
      <c r="AS116" s="108">
        <f t="shared" si="34"/>
        <v>0</v>
      </c>
    </row>
    <row r="117" spans="1:45" s="111" customFormat="1" x14ac:dyDescent="0.2">
      <c r="A117" s="82">
        <v>102</v>
      </c>
      <c r="B117" s="82"/>
      <c r="C117" s="110"/>
      <c r="D117" s="110"/>
      <c r="E117" s="110"/>
      <c r="F117" s="110"/>
      <c r="G117" s="110"/>
      <c r="H117" s="240"/>
      <c r="I117" s="196"/>
      <c r="J117" s="196"/>
      <c r="K117" s="123">
        <f t="shared" si="35"/>
        <v>0</v>
      </c>
      <c r="L117" s="115"/>
      <c r="M117" s="124">
        <f t="shared" si="44"/>
        <v>0</v>
      </c>
      <c r="N117" s="125">
        <f t="shared" si="44"/>
        <v>0</v>
      </c>
      <c r="O117" s="125">
        <f t="shared" si="23"/>
        <v>0</v>
      </c>
      <c r="P117" s="125">
        <f t="shared" si="36"/>
        <v>0</v>
      </c>
      <c r="Q117" s="125">
        <f t="shared" si="37"/>
        <v>0</v>
      </c>
      <c r="R117" s="125" t="str">
        <f t="shared" si="24"/>
        <v/>
      </c>
      <c r="S117" s="125">
        <f t="shared" si="25"/>
        <v>0</v>
      </c>
      <c r="T117" s="129"/>
      <c r="U117" s="125">
        <f t="shared" si="26"/>
        <v>0</v>
      </c>
      <c r="V117" s="104"/>
      <c r="W117" s="125" t="str">
        <f t="shared" si="27"/>
        <v>0</v>
      </c>
      <c r="X117" s="125">
        <f t="shared" si="28"/>
        <v>0</v>
      </c>
      <c r="Y117" s="125" t="str">
        <f t="shared" si="29"/>
        <v>0</v>
      </c>
      <c r="Z117" s="282"/>
      <c r="AA117" s="126">
        <f t="shared" si="30"/>
        <v>0</v>
      </c>
      <c r="AB117" s="104"/>
      <c r="AC117" s="126">
        <f t="shared" si="31"/>
        <v>0</v>
      </c>
      <c r="AD117" s="295"/>
      <c r="AE117" s="126">
        <f t="shared" si="38"/>
        <v>0</v>
      </c>
      <c r="AF117" s="105"/>
      <c r="AG117" s="104" t="str">
        <f t="shared" si="32"/>
        <v>0</v>
      </c>
      <c r="AH117" s="295"/>
      <c r="AI117" s="104" t="str">
        <f t="shared" si="33"/>
        <v>0</v>
      </c>
      <c r="AJ117" s="104"/>
      <c r="AK117" s="126" t="str">
        <f t="shared" si="39"/>
        <v/>
      </c>
      <c r="AL117" s="127">
        <f t="shared" si="40"/>
        <v>0</v>
      </c>
      <c r="AM117" s="127">
        <f t="shared" si="41"/>
        <v>0</v>
      </c>
      <c r="AN117" s="128" t="str">
        <f t="shared" si="42"/>
        <v/>
      </c>
      <c r="AO117" s="112"/>
      <c r="AP117" s="107"/>
      <c r="AQ117" s="107"/>
      <c r="AR117" s="107">
        <f t="shared" si="43"/>
        <v>0</v>
      </c>
      <c r="AS117" s="108">
        <f t="shared" si="34"/>
        <v>0</v>
      </c>
    </row>
    <row r="118" spans="1:45" s="111" customFormat="1" x14ac:dyDescent="0.2">
      <c r="A118" s="82">
        <v>103</v>
      </c>
      <c r="B118" s="82"/>
      <c r="C118" s="110"/>
      <c r="D118" s="110"/>
      <c r="E118" s="110"/>
      <c r="F118" s="110"/>
      <c r="G118" s="110"/>
      <c r="H118" s="240"/>
      <c r="I118" s="196"/>
      <c r="J118" s="196"/>
      <c r="K118" s="123">
        <f t="shared" si="35"/>
        <v>0</v>
      </c>
      <c r="L118" s="115"/>
      <c r="M118" s="124">
        <f t="shared" si="44"/>
        <v>0</v>
      </c>
      <c r="N118" s="125">
        <f t="shared" si="44"/>
        <v>0</v>
      </c>
      <c r="O118" s="125">
        <f t="shared" si="23"/>
        <v>0</v>
      </c>
      <c r="P118" s="125">
        <f t="shared" si="36"/>
        <v>0</v>
      </c>
      <c r="Q118" s="125">
        <f t="shared" si="37"/>
        <v>0</v>
      </c>
      <c r="R118" s="125" t="str">
        <f t="shared" si="24"/>
        <v/>
      </c>
      <c r="S118" s="125">
        <f t="shared" si="25"/>
        <v>0</v>
      </c>
      <c r="T118" s="130"/>
      <c r="U118" s="125">
        <f t="shared" si="26"/>
        <v>0</v>
      </c>
      <c r="V118" s="104"/>
      <c r="W118" s="125" t="str">
        <f t="shared" si="27"/>
        <v>0</v>
      </c>
      <c r="X118" s="125">
        <f t="shared" si="28"/>
        <v>0</v>
      </c>
      <c r="Y118" s="125" t="str">
        <f t="shared" si="29"/>
        <v>0</v>
      </c>
      <c r="Z118" s="282"/>
      <c r="AA118" s="126">
        <f t="shared" si="30"/>
        <v>0</v>
      </c>
      <c r="AB118" s="104"/>
      <c r="AC118" s="126">
        <f t="shared" si="31"/>
        <v>0</v>
      </c>
      <c r="AD118" s="296"/>
      <c r="AE118" s="126">
        <f t="shared" si="38"/>
        <v>0</v>
      </c>
      <c r="AF118" s="106"/>
      <c r="AG118" s="104" t="str">
        <f t="shared" si="32"/>
        <v>0</v>
      </c>
      <c r="AH118" s="296"/>
      <c r="AI118" s="104" t="str">
        <f t="shared" si="33"/>
        <v>0</v>
      </c>
      <c r="AJ118" s="297"/>
      <c r="AK118" s="126" t="str">
        <f t="shared" si="39"/>
        <v/>
      </c>
      <c r="AL118" s="127">
        <f t="shared" si="40"/>
        <v>0</v>
      </c>
      <c r="AM118" s="127">
        <f t="shared" si="41"/>
        <v>0</v>
      </c>
      <c r="AN118" s="128" t="str">
        <f t="shared" si="42"/>
        <v/>
      </c>
      <c r="AO118" s="112"/>
      <c r="AP118" s="107"/>
      <c r="AQ118" s="107"/>
      <c r="AR118" s="107">
        <f t="shared" si="43"/>
        <v>0</v>
      </c>
      <c r="AS118" s="108">
        <f t="shared" si="34"/>
        <v>0</v>
      </c>
    </row>
    <row r="119" spans="1:45" x14ac:dyDescent="0.2">
      <c r="A119" s="82">
        <v>104</v>
      </c>
      <c r="B119" s="82"/>
      <c r="C119" s="110"/>
      <c r="D119" s="110"/>
      <c r="E119" s="110"/>
      <c r="F119" s="110"/>
      <c r="G119" s="110"/>
      <c r="H119" s="240"/>
      <c r="I119" s="196"/>
      <c r="J119" s="196"/>
      <c r="K119" s="123">
        <f t="shared" si="35"/>
        <v>0</v>
      </c>
      <c r="L119" s="115"/>
      <c r="M119" s="124">
        <f t="shared" si="44"/>
        <v>0</v>
      </c>
      <c r="N119" s="125">
        <f t="shared" si="44"/>
        <v>0</v>
      </c>
      <c r="O119" s="125">
        <f t="shared" si="23"/>
        <v>0</v>
      </c>
      <c r="P119" s="125">
        <f t="shared" si="36"/>
        <v>0</v>
      </c>
      <c r="Q119" s="125">
        <f t="shared" si="37"/>
        <v>0</v>
      </c>
      <c r="R119" s="125" t="str">
        <f t="shared" si="24"/>
        <v/>
      </c>
      <c r="S119" s="125">
        <f t="shared" si="25"/>
        <v>0</v>
      </c>
      <c r="T119" s="130"/>
      <c r="U119" s="125">
        <f t="shared" si="26"/>
        <v>0</v>
      </c>
      <c r="V119" s="104"/>
      <c r="W119" s="125" t="str">
        <f t="shared" si="27"/>
        <v>0</v>
      </c>
      <c r="X119" s="125">
        <f t="shared" si="28"/>
        <v>0</v>
      </c>
      <c r="Y119" s="125" t="str">
        <f t="shared" si="29"/>
        <v>0</v>
      </c>
      <c r="Z119" s="282"/>
      <c r="AA119" s="126">
        <f t="shared" si="30"/>
        <v>0</v>
      </c>
      <c r="AB119" s="104"/>
      <c r="AC119" s="126">
        <f t="shared" si="31"/>
        <v>0</v>
      </c>
      <c r="AD119" s="296"/>
      <c r="AE119" s="126">
        <f t="shared" si="38"/>
        <v>0</v>
      </c>
      <c r="AF119" s="106"/>
      <c r="AG119" s="104" t="str">
        <f t="shared" si="32"/>
        <v>0</v>
      </c>
      <c r="AH119" s="296"/>
      <c r="AI119" s="104" t="str">
        <f t="shared" si="33"/>
        <v>0</v>
      </c>
      <c r="AJ119" s="297"/>
      <c r="AK119" s="126" t="str">
        <f t="shared" si="39"/>
        <v/>
      </c>
      <c r="AL119" s="127">
        <f t="shared" si="40"/>
        <v>0</v>
      </c>
      <c r="AM119" s="127">
        <f t="shared" si="41"/>
        <v>0</v>
      </c>
      <c r="AN119" s="128" t="str">
        <f t="shared" si="42"/>
        <v/>
      </c>
      <c r="AO119" s="114"/>
      <c r="AP119" s="107"/>
      <c r="AQ119" s="107"/>
      <c r="AR119" s="107">
        <f t="shared" si="43"/>
        <v>0</v>
      </c>
      <c r="AS119" s="108">
        <f t="shared" si="34"/>
        <v>0</v>
      </c>
    </row>
    <row r="120" spans="1:45" x14ac:dyDescent="0.2">
      <c r="A120" s="82">
        <v>105</v>
      </c>
      <c r="B120" s="82"/>
      <c r="C120" s="110"/>
      <c r="D120" s="110"/>
      <c r="E120" s="110"/>
      <c r="F120" s="110"/>
      <c r="G120" s="110"/>
      <c r="H120" s="240"/>
      <c r="I120" s="196"/>
      <c r="J120" s="196"/>
      <c r="K120" s="123">
        <f t="shared" si="35"/>
        <v>0</v>
      </c>
      <c r="L120" s="115"/>
      <c r="M120" s="124">
        <f t="shared" si="44"/>
        <v>0</v>
      </c>
      <c r="N120" s="125">
        <f t="shared" si="44"/>
        <v>0</v>
      </c>
      <c r="O120" s="125">
        <f t="shared" si="23"/>
        <v>0</v>
      </c>
      <c r="P120" s="125">
        <f t="shared" si="36"/>
        <v>0</v>
      </c>
      <c r="Q120" s="125">
        <f t="shared" si="37"/>
        <v>0</v>
      </c>
      <c r="R120" s="125" t="str">
        <f t="shared" si="24"/>
        <v/>
      </c>
      <c r="S120" s="125">
        <f t="shared" si="25"/>
        <v>0</v>
      </c>
      <c r="T120" s="129"/>
      <c r="U120" s="125">
        <f t="shared" si="26"/>
        <v>0</v>
      </c>
      <c r="V120" s="104"/>
      <c r="W120" s="125" t="str">
        <f t="shared" si="27"/>
        <v>0</v>
      </c>
      <c r="X120" s="125">
        <f t="shared" si="28"/>
        <v>0</v>
      </c>
      <c r="Y120" s="125" t="str">
        <f t="shared" si="29"/>
        <v>0</v>
      </c>
      <c r="Z120" s="282"/>
      <c r="AA120" s="126">
        <f t="shared" si="30"/>
        <v>0</v>
      </c>
      <c r="AB120" s="104"/>
      <c r="AC120" s="126">
        <f t="shared" si="31"/>
        <v>0</v>
      </c>
      <c r="AD120" s="295"/>
      <c r="AE120" s="126">
        <f t="shared" si="38"/>
        <v>0</v>
      </c>
      <c r="AF120" s="105"/>
      <c r="AG120" s="104" t="str">
        <f t="shared" si="32"/>
        <v>0</v>
      </c>
      <c r="AH120" s="295"/>
      <c r="AI120" s="104" t="str">
        <f t="shared" si="33"/>
        <v>0</v>
      </c>
      <c r="AJ120" s="104"/>
      <c r="AK120" s="126" t="str">
        <f t="shared" si="39"/>
        <v/>
      </c>
      <c r="AL120" s="127">
        <f t="shared" si="40"/>
        <v>0</v>
      </c>
      <c r="AM120" s="127">
        <f t="shared" si="41"/>
        <v>0</v>
      </c>
      <c r="AN120" s="128" t="str">
        <f t="shared" si="42"/>
        <v/>
      </c>
      <c r="AO120" s="112"/>
      <c r="AP120" s="107"/>
      <c r="AQ120" s="107"/>
      <c r="AR120" s="107">
        <f t="shared" si="43"/>
        <v>0</v>
      </c>
      <c r="AS120" s="108">
        <f t="shared" si="34"/>
        <v>0</v>
      </c>
    </row>
    <row r="121" spans="1:45" x14ac:dyDescent="0.2">
      <c r="A121" s="82">
        <v>106</v>
      </c>
      <c r="B121" s="82"/>
      <c r="C121" s="110"/>
      <c r="D121" s="110"/>
      <c r="E121" s="110"/>
      <c r="F121" s="110"/>
      <c r="G121" s="110"/>
      <c r="H121" s="240"/>
      <c r="I121" s="196"/>
      <c r="J121" s="196"/>
      <c r="K121" s="123">
        <f t="shared" si="35"/>
        <v>0</v>
      </c>
      <c r="L121" s="115"/>
      <c r="M121" s="124">
        <f t="shared" si="44"/>
        <v>0</v>
      </c>
      <c r="N121" s="125">
        <f t="shared" si="44"/>
        <v>0</v>
      </c>
      <c r="O121" s="125">
        <f t="shared" si="23"/>
        <v>0</v>
      </c>
      <c r="P121" s="125">
        <f t="shared" si="36"/>
        <v>0</v>
      </c>
      <c r="Q121" s="125">
        <f t="shared" si="37"/>
        <v>0</v>
      </c>
      <c r="R121" s="125" t="str">
        <f t="shared" si="24"/>
        <v/>
      </c>
      <c r="S121" s="125">
        <f t="shared" si="25"/>
        <v>0</v>
      </c>
      <c r="T121" s="129"/>
      <c r="U121" s="125">
        <f t="shared" si="26"/>
        <v>0</v>
      </c>
      <c r="V121" s="104"/>
      <c r="W121" s="125" t="str">
        <f t="shared" si="27"/>
        <v>0</v>
      </c>
      <c r="X121" s="125">
        <f t="shared" si="28"/>
        <v>0</v>
      </c>
      <c r="Y121" s="125" t="str">
        <f t="shared" si="29"/>
        <v>0</v>
      </c>
      <c r="Z121" s="282"/>
      <c r="AA121" s="126">
        <f t="shared" si="30"/>
        <v>0</v>
      </c>
      <c r="AB121" s="104"/>
      <c r="AC121" s="126">
        <f t="shared" si="31"/>
        <v>0</v>
      </c>
      <c r="AD121" s="295"/>
      <c r="AE121" s="126">
        <f t="shared" si="38"/>
        <v>0</v>
      </c>
      <c r="AF121" s="105"/>
      <c r="AG121" s="104" t="str">
        <f t="shared" si="32"/>
        <v>0</v>
      </c>
      <c r="AH121" s="295"/>
      <c r="AI121" s="104" t="str">
        <f t="shared" si="33"/>
        <v>0</v>
      </c>
      <c r="AJ121" s="104"/>
      <c r="AK121" s="126" t="str">
        <f t="shared" si="39"/>
        <v/>
      </c>
      <c r="AL121" s="127">
        <f t="shared" si="40"/>
        <v>0</v>
      </c>
      <c r="AM121" s="127">
        <f t="shared" si="41"/>
        <v>0</v>
      </c>
      <c r="AN121" s="128" t="str">
        <f t="shared" si="42"/>
        <v/>
      </c>
      <c r="AO121" s="112"/>
      <c r="AP121" s="107"/>
      <c r="AQ121" s="107"/>
      <c r="AR121" s="107">
        <f t="shared" si="43"/>
        <v>0</v>
      </c>
      <c r="AS121" s="108">
        <f t="shared" si="34"/>
        <v>0</v>
      </c>
    </row>
    <row r="122" spans="1:45" x14ac:dyDescent="0.2">
      <c r="A122" s="82">
        <v>107</v>
      </c>
      <c r="B122" s="82"/>
      <c r="C122" s="110"/>
      <c r="D122" s="110"/>
      <c r="E122" s="110"/>
      <c r="F122" s="110"/>
      <c r="G122" s="110"/>
      <c r="H122" s="240"/>
      <c r="I122" s="196"/>
      <c r="J122" s="196"/>
      <c r="K122" s="123">
        <f t="shared" si="35"/>
        <v>0</v>
      </c>
      <c r="L122" s="115"/>
      <c r="M122" s="124">
        <f t="shared" si="44"/>
        <v>0</v>
      </c>
      <c r="N122" s="125">
        <f t="shared" si="44"/>
        <v>0</v>
      </c>
      <c r="O122" s="125">
        <f t="shared" si="23"/>
        <v>0</v>
      </c>
      <c r="P122" s="125">
        <f t="shared" si="36"/>
        <v>0</v>
      </c>
      <c r="Q122" s="125">
        <f t="shared" si="37"/>
        <v>0</v>
      </c>
      <c r="R122" s="125" t="str">
        <f t="shared" si="24"/>
        <v/>
      </c>
      <c r="S122" s="125">
        <f t="shared" si="25"/>
        <v>0</v>
      </c>
      <c r="T122" s="129"/>
      <c r="U122" s="125">
        <f t="shared" si="26"/>
        <v>0</v>
      </c>
      <c r="V122" s="104"/>
      <c r="W122" s="125" t="str">
        <f t="shared" si="27"/>
        <v>0</v>
      </c>
      <c r="X122" s="125">
        <f t="shared" si="28"/>
        <v>0</v>
      </c>
      <c r="Y122" s="125" t="str">
        <f t="shared" si="29"/>
        <v>0</v>
      </c>
      <c r="Z122" s="282"/>
      <c r="AA122" s="126">
        <f t="shared" si="30"/>
        <v>0</v>
      </c>
      <c r="AB122" s="104"/>
      <c r="AC122" s="126">
        <f t="shared" si="31"/>
        <v>0</v>
      </c>
      <c r="AD122" s="295"/>
      <c r="AE122" s="126">
        <f t="shared" si="38"/>
        <v>0</v>
      </c>
      <c r="AF122" s="105"/>
      <c r="AG122" s="104" t="str">
        <f t="shared" si="32"/>
        <v>0</v>
      </c>
      <c r="AH122" s="295"/>
      <c r="AI122" s="104" t="str">
        <f t="shared" si="33"/>
        <v>0</v>
      </c>
      <c r="AJ122" s="104"/>
      <c r="AK122" s="126" t="str">
        <f t="shared" si="39"/>
        <v/>
      </c>
      <c r="AL122" s="127">
        <f t="shared" si="40"/>
        <v>0</v>
      </c>
      <c r="AM122" s="127">
        <f t="shared" si="41"/>
        <v>0</v>
      </c>
      <c r="AN122" s="128" t="str">
        <f t="shared" si="42"/>
        <v/>
      </c>
      <c r="AO122" s="112"/>
      <c r="AP122" s="107"/>
      <c r="AQ122" s="107"/>
      <c r="AR122" s="107">
        <f t="shared" si="43"/>
        <v>0</v>
      </c>
      <c r="AS122" s="108">
        <f t="shared" si="34"/>
        <v>0</v>
      </c>
    </row>
    <row r="123" spans="1:45" s="111" customFormat="1" x14ac:dyDescent="0.2">
      <c r="A123" s="82">
        <v>108</v>
      </c>
      <c r="B123" s="82"/>
      <c r="C123" s="110"/>
      <c r="D123" s="110"/>
      <c r="E123" s="110"/>
      <c r="F123" s="110"/>
      <c r="G123" s="110"/>
      <c r="H123" s="240"/>
      <c r="I123" s="196"/>
      <c r="J123" s="196"/>
      <c r="K123" s="123">
        <f t="shared" si="35"/>
        <v>0</v>
      </c>
      <c r="L123" s="115"/>
      <c r="M123" s="124">
        <f t="shared" si="44"/>
        <v>0</v>
      </c>
      <c r="N123" s="125">
        <f t="shared" si="44"/>
        <v>0</v>
      </c>
      <c r="O123" s="125">
        <f t="shared" si="23"/>
        <v>0</v>
      </c>
      <c r="P123" s="125">
        <f t="shared" si="36"/>
        <v>0</v>
      </c>
      <c r="Q123" s="125">
        <f t="shared" si="37"/>
        <v>0</v>
      </c>
      <c r="R123" s="125" t="str">
        <f t="shared" si="24"/>
        <v/>
      </c>
      <c r="S123" s="125">
        <f t="shared" si="25"/>
        <v>0</v>
      </c>
      <c r="T123" s="129"/>
      <c r="U123" s="125">
        <f t="shared" si="26"/>
        <v>0</v>
      </c>
      <c r="V123" s="104"/>
      <c r="W123" s="125" t="str">
        <f t="shared" si="27"/>
        <v>0</v>
      </c>
      <c r="X123" s="125">
        <f t="shared" si="28"/>
        <v>0</v>
      </c>
      <c r="Y123" s="125" t="str">
        <f t="shared" si="29"/>
        <v>0</v>
      </c>
      <c r="Z123" s="282"/>
      <c r="AA123" s="126">
        <f t="shared" si="30"/>
        <v>0</v>
      </c>
      <c r="AB123" s="104"/>
      <c r="AC123" s="126">
        <f t="shared" si="31"/>
        <v>0</v>
      </c>
      <c r="AD123" s="295"/>
      <c r="AE123" s="126">
        <f t="shared" si="38"/>
        <v>0</v>
      </c>
      <c r="AF123" s="105"/>
      <c r="AG123" s="104" t="str">
        <f t="shared" si="32"/>
        <v>0</v>
      </c>
      <c r="AH123" s="295"/>
      <c r="AI123" s="104" t="str">
        <f t="shared" si="33"/>
        <v>0</v>
      </c>
      <c r="AJ123" s="104"/>
      <c r="AK123" s="126" t="str">
        <f t="shared" si="39"/>
        <v/>
      </c>
      <c r="AL123" s="127">
        <f t="shared" si="40"/>
        <v>0</v>
      </c>
      <c r="AM123" s="127">
        <f t="shared" si="41"/>
        <v>0</v>
      </c>
      <c r="AN123" s="128" t="str">
        <f t="shared" si="42"/>
        <v/>
      </c>
      <c r="AO123" s="112"/>
      <c r="AP123" s="107"/>
      <c r="AQ123" s="107"/>
      <c r="AR123" s="107">
        <f t="shared" si="43"/>
        <v>0</v>
      </c>
      <c r="AS123" s="108">
        <f t="shared" si="34"/>
        <v>0</v>
      </c>
    </row>
    <row r="124" spans="1:45" x14ac:dyDescent="0.2">
      <c r="A124" s="82">
        <v>109</v>
      </c>
      <c r="B124" s="82"/>
      <c r="C124" s="110"/>
      <c r="D124" s="110"/>
      <c r="E124" s="110"/>
      <c r="F124" s="110"/>
      <c r="G124" s="110"/>
      <c r="H124" s="240"/>
      <c r="I124" s="196"/>
      <c r="J124" s="196"/>
      <c r="K124" s="123">
        <f t="shared" si="35"/>
        <v>0</v>
      </c>
      <c r="L124" s="115"/>
      <c r="M124" s="124">
        <f t="shared" si="44"/>
        <v>0</v>
      </c>
      <c r="N124" s="125">
        <f t="shared" si="44"/>
        <v>0</v>
      </c>
      <c r="O124" s="125">
        <f t="shared" si="23"/>
        <v>0</v>
      </c>
      <c r="P124" s="125">
        <f t="shared" si="36"/>
        <v>0</v>
      </c>
      <c r="Q124" s="125">
        <f t="shared" si="37"/>
        <v>0</v>
      </c>
      <c r="R124" s="125" t="str">
        <f t="shared" si="24"/>
        <v/>
      </c>
      <c r="S124" s="125">
        <f t="shared" si="25"/>
        <v>0</v>
      </c>
      <c r="T124" s="129"/>
      <c r="U124" s="125">
        <f t="shared" si="26"/>
        <v>0</v>
      </c>
      <c r="V124" s="104"/>
      <c r="W124" s="125" t="str">
        <f t="shared" si="27"/>
        <v>0</v>
      </c>
      <c r="X124" s="125">
        <f t="shared" si="28"/>
        <v>0</v>
      </c>
      <c r="Y124" s="125" t="str">
        <f t="shared" si="29"/>
        <v>0</v>
      </c>
      <c r="Z124" s="282"/>
      <c r="AA124" s="126">
        <f t="shared" si="30"/>
        <v>0</v>
      </c>
      <c r="AB124" s="104"/>
      <c r="AC124" s="126">
        <f t="shared" si="31"/>
        <v>0</v>
      </c>
      <c r="AD124" s="295"/>
      <c r="AE124" s="126">
        <f t="shared" si="38"/>
        <v>0</v>
      </c>
      <c r="AF124" s="105"/>
      <c r="AG124" s="104" t="str">
        <f t="shared" si="32"/>
        <v>0</v>
      </c>
      <c r="AH124" s="295"/>
      <c r="AI124" s="104" t="str">
        <f t="shared" si="33"/>
        <v>0</v>
      </c>
      <c r="AJ124" s="104"/>
      <c r="AK124" s="126" t="str">
        <f t="shared" si="39"/>
        <v/>
      </c>
      <c r="AL124" s="127">
        <f t="shared" si="40"/>
        <v>0</v>
      </c>
      <c r="AM124" s="127">
        <f t="shared" si="41"/>
        <v>0</v>
      </c>
      <c r="AN124" s="128" t="str">
        <f t="shared" si="42"/>
        <v/>
      </c>
      <c r="AO124" s="112"/>
      <c r="AP124" s="107"/>
      <c r="AQ124" s="107"/>
      <c r="AR124" s="107">
        <f t="shared" si="43"/>
        <v>0</v>
      </c>
      <c r="AS124" s="108">
        <f t="shared" si="34"/>
        <v>0</v>
      </c>
    </row>
    <row r="125" spans="1:45" s="111" customFormat="1" x14ac:dyDescent="0.2">
      <c r="A125" s="82">
        <v>110</v>
      </c>
      <c r="B125" s="82"/>
      <c r="C125" s="110"/>
      <c r="D125" s="110"/>
      <c r="E125" s="110"/>
      <c r="F125" s="110"/>
      <c r="G125" s="110"/>
      <c r="H125" s="240"/>
      <c r="I125" s="196"/>
      <c r="J125" s="196"/>
      <c r="K125" s="123">
        <f t="shared" si="35"/>
        <v>0</v>
      </c>
      <c r="L125" s="115"/>
      <c r="M125" s="124">
        <f t="shared" si="44"/>
        <v>0</v>
      </c>
      <c r="N125" s="125">
        <f t="shared" si="44"/>
        <v>0</v>
      </c>
      <c r="O125" s="125">
        <f t="shared" si="23"/>
        <v>0</v>
      </c>
      <c r="P125" s="125">
        <f t="shared" si="36"/>
        <v>0</v>
      </c>
      <c r="Q125" s="125">
        <f t="shared" si="37"/>
        <v>0</v>
      </c>
      <c r="R125" s="125" t="str">
        <f t="shared" si="24"/>
        <v/>
      </c>
      <c r="S125" s="125">
        <f t="shared" si="25"/>
        <v>0</v>
      </c>
      <c r="T125" s="129"/>
      <c r="U125" s="125">
        <f t="shared" si="26"/>
        <v>0</v>
      </c>
      <c r="V125" s="104"/>
      <c r="W125" s="125" t="str">
        <f t="shared" si="27"/>
        <v>0</v>
      </c>
      <c r="X125" s="125">
        <f t="shared" si="28"/>
        <v>0</v>
      </c>
      <c r="Y125" s="125" t="str">
        <f t="shared" si="29"/>
        <v>0</v>
      </c>
      <c r="Z125" s="282"/>
      <c r="AA125" s="126">
        <f t="shared" si="30"/>
        <v>0</v>
      </c>
      <c r="AB125" s="104"/>
      <c r="AC125" s="126">
        <f t="shared" si="31"/>
        <v>0</v>
      </c>
      <c r="AD125" s="295"/>
      <c r="AE125" s="126">
        <f t="shared" si="38"/>
        <v>0</v>
      </c>
      <c r="AF125" s="105"/>
      <c r="AG125" s="104" t="str">
        <f t="shared" si="32"/>
        <v>0</v>
      </c>
      <c r="AH125" s="295"/>
      <c r="AI125" s="104" t="str">
        <f t="shared" si="33"/>
        <v>0</v>
      </c>
      <c r="AJ125" s="104"/>
      <c r="AK125" s="126" t="str">
        <f t="shared" si="39"/>
        <v/>
      </c>
      <c r="AL125" s="127">
        <f t="shared" si="40"/>
        <v>0</v>
      </c>
      <c r="AM125" s="127">
        <f t="shared" si="41"/>
        <v>0</v>
      </c>
      <c r="AN125" s="128" t="str">
        <f t="shared" si="42"/>
        <v/>
      </c>
      <c r="AO125" s="112"/>
      <c r="AP125" s="107"/>
      <c r="AQ125" s="107"/>
      <c r="AR125" s="107">
        <f t="shared" si="43"/>
        <v>0</v>
      </c>
      <c r="AS125" s="108">
        <f t="shared" si="34"/>
        <v>0</v>
      </c>
    </row>
    <row r="126" spans="1:45" x14ac:dyDescent="0.2">
      <c r="A126" s="82">
        <v>111</v>
      </c>
      <c r="B126" s="82"/>
      <c r="C126" s="110"/>
      <c r="D126" s="110"/>
      <c r="E126" s="110"/>
      <c r="F126" s="110"/>
      <c r="G126" s="110"/>
      <c r="H126" s="240"/>
      <c r="I126" s="196"/>
      <c r="J126" s="196"/>
      <c r="K126" s="123">
        <f t="shared" si="35"/>
        <v>0</v>
      </c>
      <c r="L126" s="115"/>
      <c r="M126" s="124">
        <f t="shared" si="44"/>
        <v>0</v>
      </c>
      <c r="N126" s="125">
        <f t="shared" si="44"/>
        <v>0</v>
      </c>
      <c r="O126" s="125">
        <f t="shared" si="23"/>
        <v>0</v>
      </c>
      <c r="P126" s="125">
        <f t="shared" si="36"/>
        <v>0</v>
      </c>
      <c r="Q126" s="125">
        <f t="shared" si="37"/>
        <v>0</v>
      </c>
      <c r="R126" s="125" t="str">
        <f t="shared" si="24"/>
        <v/>
      </c>
      <c r="S126" s="125">
        <f t="shared" si="25"/>
        <v>0</v>
      </c>
      <c r="T126" s="130"/>
      <c r="U126" s="125">
        <f t="shared" si="26"/>
        <v>0</v>
      </c>
      <c r="V126" s="104"/>
      <c r="W126" s="125" t="str">
        <f t="shared" si="27"/>
        <v>0</v>
      </c>
      <c r="X126" s="125">
        <f t="shared" si="28"/>
        <v>0</v>
      </c>
      <c r="Y126" s="125" t="str">
        <f t="shared" si="29"/>
        <v>0</v>
      </c>
      <c r="Z126" s="282"/>
      <c r="AA126" s="126">
        <f t="shared" si="30"/>
        <v>0</v>
      </c>
      <c r="AB126" s="104"/>
      <c r="AC126" s="126">
        <f t="shared" si="31"/>
        <v>0</v>
      </c>
      <c r="AD126" s="296"/>
      <c r="AE126" s="126">
        <f t="shared" si="38"/>
        <v>0</v>
      </c>
      <c r="AF126" s="106"/>
      <c r="AG126" s="104" t="str">
        <f t="shared" si="32"/>
        <v>0</v>
      </c>
      <c r="AH126" s="296"/>
      <c r="AI126" s="104" t="str">
        <f t="shared" si="33"/>
        <v>0</v>
      </c>
      <c r="AJ126" s="297"/>
      <c r="AK126" s="126" t="str">
        <f t="shared" si="39"/>
        <v/>
      </c>
      <c r="AL126" s="127">
        <f t="shared" si="40"/>
        <v>0</v>
      </c>
      <c r="AM126" s="127">
        <f t="shared" si="41"/>
        <v>0</v>
      </c>
      <c r="AN126" s="128" t="str">
        <f t="shared" si="42"/>
        <v/>
      </c>
      <c r="AO126" s="112"/>
      <c r="AP126" s="107"/>
      <c r="AQ126" s="107"/>
      <c r="AR126" s="107">
        <f t="shared" si="43"/>
        <v>0</v>
      </c>
      <c r="AS126" s="108">
        <f t="shared" si="34"/>
        <v>0</v>
      </c>
    </row>
    <row r="127" spans="1:45" x14ac:dyDescent="0.2">
      <c r="A127" s="82">
        <v>112</v>
      </c>
      <c r="B127" s="82"/>
      <c r="C127" s="110"/>
      <c r="D127" s="110"/>
      <c r="E127" s="110"/>
      <c r="F127" s="110"/>
      <c r="G127" s="110"/>
      <c r="H127" s="240"/>
      <c r="I127" s="196"/>
      <c r="J127" s="196"/>
      <c r="K127" s="123">
        <f t="shared" si="35"/>
        <v>0</v>
      </c>
      <c r="L127" s="115"/>
      <c r="M127" s="124">
        <f t="shared" si="44"/>
        <v>0</v>
      </c>
      <c r="N127" s="125">
        <f t="shared" si="44"/>
        <v>0</v>
      </c>
      <c r="O127" s="125">
        <f t="shared" si="23"/>
        <v>0</v>
      </c>
      <c r="P127" s="125">
        <f t="shared" si="36"/>
        <v>0</v>
      </c>
      <c r="Q127" s="125">
        <f t="shared" si="37"/>
        <v>0</v>
      </c>
      <c r="R127" s="125" t="str">
        <f t="shared" si="24"/>
        <v/>
      </c>
      <c r="S127" s="125">
        <f t="shared" si="25"/>
        <v>0</v>
      </c>
      <c r="T127" s="130"/>
      <c r="U127" s="125">
        <f t="shared" si="26"/>
        <v>0</v>
      </c>
      <c r="V127" s="104"/>
      <c r="W127" s="125" t="str">
        <f t="shared" si="27"/>
        <v>0</v>
      </c>
      <c r="X127" s="125">
        <f t="shared" si="28"/>
        <v>0</v>
      </c>
      <c r="Y127" s="125" t="str">
        <f t="shared" si="29"/>
        <v>0</v>
      </c>
      <c r="Z127" s="282"/>
      <c r="AA127" s="126">
        <f t="shared" si="30"/>
        <v>0</v>
      </c>
      <c r="AB127" s="104"/>
      <c r="AC127" s="126">
        <f t="shared" si="31"/>
        <v>0</v>
      </c>
      <c r="AD127" s="296"/>
      <c r="AE127" s="126">
        <f t="shared" si="38"/>
        <v>0</v>
      </c>
      <c r="AF127" s="106"/>
      <c r="AG127" s="104" t="str">
        <f t="shared" si="32"/>
        <v>0</v>
      </c>
      <c r="AH127" s="296"/>
      <c r="AI127" s="104" t="str">
        <f t="shared" si="33"/>
        <v>0</v>
      </c>
      <c r="AJ127" s="297"/>
      <c r="AK127" s="126" t="str">
        <f t="shared" si="39"/>
        <v/>
      </c>
      <c r="AL127" s="127">
        <f t="shared" si="40"/>
        <v>0</v>
      </c>
      <c r="AM127" s="127">
        <f t="shared" si="41"/>
        <v>0</v>
      </c>
      <c r="AN127" s="128" t="str">
        <f t="shared" si="42"/>
        <v/>
      </c>
      <c r="AO127" s="112"/>
      <c r="AP127" s="107"/>
      <c r="AQ127" s="107"/>
      <c r="AR127" s="107">
        <f t="shared" si="43"/>
        <v>0</v>
      </c>
      <c r="AS127" s="108">
        <f t="shared" si="34"/>
        <v>0</v>
      </c>
    </row>
    <row r="128" spans="1:45" s="111" customFormat="1" x14ac:dyDescent="0.2">
      <c r="A128" s="82">
        <v>113</v>
      </c>
      <c r="B128" s="82"/>
      <c r="C128" s="110"/>
      <c r="D128" s="110"/>
      <c r="E128" s="110"/>
      <c r="F128" s="110"/>
      <c r="G128" s="110"/>
      <c r="H128" s="240"/>
      <c r="I128" s="196"/>
      <c r="J128" s="196"/>
      <c r="K128" s="123">
        <f t="shared" si="35"/>
        <v>0</v>
      </c>
      <c r="L128" s="115"/>
      <c r="M128" s="124">
        <f t="shared" si="44"/>
        <v>0</v>
      </c>
      <c r="N128" s="125">
        <f t="shared" si="44"/>
        <v>0</v>
      </c>
      <c r="O128" s="125">
        <f t="shared" si="23"/>
        <v>0</v>
      </c>
      <c r="P128" s="125">
        <f t="shared" si="36"/>
        <v>0</v>
      </c>
      <c r="Q128" s="125">
        <f t="shared" si="37"/>
        <v>0</v>
      </c>
      <c r="R128" s="125" t="str">
        <f t="shared" si="24"/>
        <v/>
      </c>
      <c r="S128" s="125">
        <f t="shared" si="25"/>
        <v>0</v>
      </c>
      <c r="T128" s="129"/>
      <c r="U128" s="125">
        <f t="shared" si="26"/>
        <v>0</v>
      </c>
      <c r="V128" s="104"/>
      <c r="W128" s="125" t="str">
        <f t="shared" si="27"/>
        <v>0</v>
      </c>
      <c r="X128" s="125">
        <f t="shared" si="28"/>
        <v>0</v>
      </c>
      <c r="Y128" s="125" t="str">
        <f t="shared" si="29"/>
        <v>0</v>
      </c>
      <c r="Z128" s="282"/>
      <c r="AA128" s="126">
        <f t="shared" si="30"/>
        <v>0</v>
      </c>
      <c r="AB128" s="104"/>
      <c r="AC128" s="126">
        <f t="shared" si="31"/>
        <v>0</v>
      </c>
      <c r="AD128" s="295"/>
      <c r="AE128" s="126">
        <f t="shared" si="38"/>
        <v>0</v>
      </c>
      <c r="AF128" s="105"/>
      <c r="AG128" s="104" t="str">
        <f t="shared" si="32"/>
        <v>0</v>
      </c>
      <c r="AH128" s="295"/>
      <c r="AI128" s="104" t="str">
        <f t="shared" si="33"/>
        <v>0</v>
      </c>
      <c r="AJ128" s="104"/>
      <c r="AK128" s="126" t="str">
        <f t="shared" si="39"/>
        <v/>
      </c>
      <c r="AL128" s="127">
        <f t="shared" si="40"/>
        <v>0</v>
      </c>
      <c r="AM128" s="127">
        <f t="shared" si="41"/>
        <v>0</v>
      </c>
      <c r="AN128" s="128" t="str">
        <f t="shared" si="42"/>
        <v/>
      </c>
      <c r="AO128" s="112"/>
      <c r="AP128" s="107"/>
      <c r="AQ128" s="107"/>
      <c r="AR128" s="107">
        <f t="shared" si="43"/>
        <v>0</v>
      </c>
      <c r="AS128" s="108">
        <f t="shared" si="34"/>
        <v>0</v>
      </c>
    </row>
    <row r="129" spans="1:45" s="111" customFormat="1" x14ac:dyDescent="0.2">
      <c r="A129" s="82">
        <v>114</v>
      </c>
      <c r="B129" s="82"/>
      <c r="C129" s="110"/>
      <c r="D129" s="110"/>
      <c r="E129" s="110"/>
      <c r="F129" s="110"/>
      <c r="G129" s="110"/>
      <c r="H129" s="240"/>
      <c r="I129" s="196"/>
      <c r="J129" s="196"/>
      <c r="K129" s="123">
        <f t="shared" si="35"/>
        <v>0</v>
      </c>
      <c r="L129" s="115"/>
      <c r="M129" s="124">
        <f t="shared" si="44"/>
        <v>0</v>
      </c>
      <c r="N129" s="125">
        <f t="shared" si="44"/>
        <v>0</v>
      </c>
      <c r="O129" s="125">
        <f t="shared" si="23"/>
        <v>0</v>
      </c>
      <c r="P129" s="125">
        <f t="shared" si="36"/>
        <v>0</v>
      </c>
      <c r="Q129" s="125">
        <f t="shared" si="37"/>
        <v>0</v>
      </c>
      <c r="R129" s="125" t="str">
        <f t="shared" si="24"/>
        <v/>
      </c>
      <c r="S129" s="125">
        <f t="shared" si="25"/>
        <v>0</v>
      </c>
      <c r="T129" s="129"/>
      <c r="U129" s="125">
        <f t="shared" si="26"/>
        <v>0</v>
      </c>
      <c r="V129" s="104"/>
      <c r="W129" s="125" t="str">
        <f t="shared" si="27"/>
        <v>0</v>
      </c>
      <c r="X129" s="125">
        <f t="shared" si="28"/>
        <v>0</v>
      </c>
      <c r="Y129" s="125" t="str">
        <f t="shared" si="29"/>
        <v>0</v>
      </c>
      <c r="Z129" s="282"/>
      <c r="AA129" s="126">
        <f t="shared" si="30"/>
        <v>0</v>
      </c>
      <c r="AB129" s="104"/>
      <c r="AC129" s="126">
        <f t="shared" si="31"/>
        <v>0</v>
      </c>
      <c r="AD129" s="295"/>
      <c r="AE129" s="126">
        <f t="shared" si="38"/>
        <v>0</v>
      </c>
      <c r="AF129" s="105"/>
      <c r="AG129" s="104" t="str">
        <f t="shared" si="32"/>
        <v>0</v>
      </c>
      <c r="AH129" s="295"/>
      <c r="AI129" s="104" t="str">
        <f t="shared" si="33"/>
        <v>0</v>
      </c>
      <c r="AJ129" s="104"/>
      <c r="AK129" s="126" t="str">
        <f t="shared" si="39"/>
        <v/>
      </c>
      <c r="AL129" s="127">
        <f t="shared" si="40"/>
        <v>0</v>
      </c>
      <c r="AM129" s="127">
        <f t="shared" si="41"/>
        <v>0</v>
      </c>
      <c r="AN129" s="128" t="str">
        <f t="shared" si="42"/>
        <v/>
      </c>
      <c r="AO129" s="112"/>
      <c r="AP129" s="107"/>
      <c r="AQ129" s="107"/>
      <c r="AR129" s="107">
        <f t="shared" si="43"/>
        <v>0</v>
      </c>
      <c r="AS129" s="108">
        <f t="shared" si="34"/>
        <v>0</v>
      </c>
    </row>
    <row r="130" spans="1:45" s="111" customFormat="1" x14ac:dyDescent="0.2">
      <c r="A130" s="82">
        <v>115</v>
      </c>
      <c r="B130" s="82"/>
      <c r="C130" s="110"/>
      <c r="D130" s="110"/>
      <c r="E130" s="110"/>
      <c r="F130" s="110"/>
      <c r="G130" s="110"/>
      <c r="H130" s="240"/>
      <c r="I130" s="196"/>
      <c r="J130" s="196"/>
      <c r="K130" s="123">
        <f t="shared" si="35"/>
        <v>0</v>
      </c>
      <c r="L130" s="115"/>
      <c r="M130" s="124">
        <f t="shared" si="44"/>
        <v>0</v>
      </c>
      <c r="N130" s="125">
        <f t="shared" si="44"/>
        <v>0</v>
      </c>
      <c r="O130" s="125">
        <f t="shared" si="23"/>
        <v>0</v>
      </c>
      <c r="P130" s="125">
        <f t="shared" si="36"/>
        <v>0</v>
      </c>
      <c r="Q130" s="125">
        <f t="shared" si="37"/>
        <v>0</v>
      </c>
      <c r="R130" s="125" t="str">
        <f t="shared" si="24"/>
        <v/>
      </c>
      <c r="S130" s="125">
        <f t="shared" si="25"/>
        <v>0</v>
      </c>
      <c r="T130" s="130"/>
      <c r="U130" s="125">
        <f t="shared" si="26"/>
        <v>0</v>
      </c>
      <c r="V130" s="104"/>
      <c r="W130" s="125" t="str">
        <f t="shared" si="27"/>
        <v>0</v>
      </c>
      <c r="X130" s="125">
        <f t="shared" si="28"/>
        <v>0</v>
      </c>
      <c r="Y130" s="125" t="str">
        <f t="shared" si="29"/>
        <v>0</v>
      </c>
      <c r="Z130" s="282"/>
      <c r="AA130" s="126">
        <f t="shared" si="30"/>
        <v>0</v>
      </c>
      <c r="AB130" s="104"/>
      <c r="AC130" s="126">
        <f t="shared" si="31"/>
        <v>0</v>
      </c>
      <c r="AD130" s="296"/>
      <c r="AE130" s="126">
        <f t="shared" si="38"/>
        <v>0</v>
      </c>
      <c r="AF130" s="106"/>
      <c r="AG130" s="104" t="str">
        <f t="shared" si="32"/>
        <v>0</v>
      </c>
      <c r="AH130" s="296"/>
      <c r="AI130" s="104" t="str">
        <f t="shared" si="33"/>
        <v>0</v>
      </c>
      <c r="AJ130" s="297"/>
      <c r="AK130" s="126" t="str">
        <f t="shared" si="39"/>
        <v/>
      </c>
      <c r="AL130" s="127">
        <f t="shared" si="40"/>
        <v>0</v>
      </c>
      <c r="AM130" s="127">
        <f t="shared" si="41"/>
        <v>0</v>
      </c>
      <c r="AN130" s="128" t="str">
        <f t="shared" si="42"/>
        <v/>
      </c>
      <c r="AO130" s="112"/>
      <c r="AP130" s="107"/>
      <c r="AQ130" s="107"/>
      <c r="AR130" s="107">
        <f t="shared" si="43"/>
        <v>0</v>
      </c>
      <c r="AS130" s="108">
        <f t="shared" si="34"/>
        <v>0</v>
      </c>
    </row>
    <row r="131" spans="1:45" x14ac:dyDescent="0.2">
      <c r="A131" s="82">
        <v>116</v>
      </c>
      <c r="B131" s="82"/>
      <c r="C131" s="110"/>
      <c r="D131" s="110"/>
      <c r="E131" s="110"/>
      <c r="F131" s="110"/>
      <c r="G131" s="110"/>
      <c r="H131" s="240"/>
      <c r="I131" s="196"/>
      <c r="J131" s="196"/>
      <c r="K131" s="123">
        <f t="shared" si="35"/>
        <v>0</v>
      </c>
      <c r="L131" s="115"/>
      <c r="M131" s="124">
        <f t="shared" si="44"/>
        <v>0</v>
      </c>
      <c r="N131" s="125">
        <f t="shared" si="44"/>
        <v>0</v>
      </c>
      <c r="O131" s="125">
        <f t="shared" si="23"/>
        <v>0</v>
      </c>
      <c r="P131" s="125">
        <f t="shared" si="36"/>
        <v>0</v>
      </c>
      <c r="Q131" s="125">
        <f t="shared" si="37"/>
        <v>0</v>
      </c>
      <c r="R131" s="125" t="str">
        <f t="shared" si="24"/>
        <v/>
      </c>
      <c r="S131" s="125">
        <f t="shared" si="25"/>
        <v>0</v>
      </c>
      <c r="T131" s="129"/>
      <c r="U131" s="125">
        <f t="shared" si="26"/>
        <v>0</v>
      </c>
      <c r="V131" s="104"/>
      <c r="W131" s="125" t="str">
        <f t="shared" si="27"/>
        <v>0</v>
      </c>
      <c r="X131" s="125">
        <f t="shared" si="28"/>
        <v>0</v>
      </c>
      <c r="Y131" s="125" t="str">
        <f t="shared" si="29"/>
        <v>0</v>
      </c>
      <c r="Z131" s="282"/>
      <c r="AA131" s="126">
        <f t="shared" si="30"/>
        <v>0</v>
      </c>
      <c r="AB131" s="104"/>
      <c r="AC131" s="126">
        <f t="shared" si="31"/>
        <v>0</v>
      </c>
      <c r="AD131" s="295"/>
      <c r="AE131" s="126">
        <f t="shared" si="38"/>
        <v>0</v>
      </c>
      <c r="AF131" s="105"/>
      <c r="AG131" s="104" t="str">
        <f t="shared" si="32"/>
        <v>0</v>
      </c>
      <c r="AH131" s="295"/>
      <c r="AI131" s="104" t="str">
        <f t="shared" si="33"/>
        <v>0</v>
      </c>
      <c r="AJ131" s="104"/>
      <c r="AK131" s="126" t="str">
        <f t="shared" si="39"/>
        <v/>
      </c>
      <c r="AL131" s="127">
        <f t="shared" si="40"/>
        <v>0</v>
      </c>
      <c r="AM131" s="127">
        <f t="shared" si="41"/>
        <v>0</v>
      </c>
      <c r="AN131" s="128" t="str">
        <f t="shared" si="42"/>
        <v/>
      </c>
      <c r="AO131" s="112"/>
      <c r="AP131" s="107"/>
      <c r="AQ131" s="107"/>
      <c r="AR131" s="107">
        <f t="shared" si="43"/>
        <v>0</v>
      </c>
      <c r="AS131" s="108">
        <f t="shared" si="34"/>
        <v>0</v>
      </c>
    </row>
    <row r="132" spans="1:45" s="111" customFormat="1" x14ac:dyDescent="0.2">
      <c r="A132" s="82">
        <v>117</v>
      </c>
      <c r="B132" s="82"/>
      <c r="C132" s="110"/>
      <c r="D132" s="110"/>
      <c r="E132" s="110"/>
      <c r="F132" s="110"/>
      <c r="G132" s="110"/>
      <c r="H132" s="240"/>
      <c r="I132" s="196"/>
      <c r="J132" s="196"/>
      <c r="K132" s="123">
        <f t="shared" si="35"/>
        <v>0</v>
      </c>
      <c r="L132" s="115"/>
      <c r="M132" s="124">
        <f t="shared" si="44"/>
        <v>0</v>
      </c>
      <c r="N132" s="125">
        <f t="shared" si="44"/>
        <v>0</v>
      </c>
      <c r="O132" s="125">
        <f t="shared" si="23"/>
        <v>0</v>
      </c>
      <c r="P132" s="125">
        <f t="shared" si="36"/>
        <v>0</v>
      </c>
      <c r="Q132" s="125">
        <f t="shared" si="37"/>
        <v>0</v>
      </c>
      <c r="R132" s="125" t="str">
        <f t="shared" si="24"/>
        <v/>
      </c>
      <c r="S132" s="125">
        <f t="shared" si="25"/>
        <v>0</v>
      </c>
      <c r="T132" s="130"/>
      <c r="U132" s="125">
        <f t="shared" si="26"/>
        <v>0</v>
      </c>
      <c r="V132" s="104"/>
      <c r="W132" s="125" t="str">
        <f t="shared" si="27"/>
        <v>0</v>
      </c>
      <c r="X132" s="125">
        <f t="shared" si="28"/>
        <v>0</v>
      </c>
      <c r="Y132" s="125" t="str">
        <f t="shared" si="29"/>
        <v>0</v>
      </c>
      <c r="Z132" s="282"/>
      <c r="AA132" s="126">
        <f t="shared" si="30"/>
        <v>0</v>
      </c>
      <c r="AB132" s="104"/>
      <c r="AC132" s="126">
        <f t="shared" si="31"/>
        <v>0</v>
      </c>
      <c r="AD132" s="296"/>
      <c r="AE132" s="126">
        <f t="shared" si="38"/>
        <v>0</v>
      </c>
      <c r="AF132" s="106"/>
      <c r="AG132" s="104" t="str">
        <f t="shared" si="32"/>
        <v>0</v>
      </c>
      <c r="AH132" s="296"/>
      <c r="AI132" s="104" t="str">
        <f t="shared" si="33"/>
        <v>0</v>
      </c>
      <c r="AJ132" s="297"/>
      <c r="AK132" s="126" t="str">
        <f t="shared" si="39"/>
        <v/>
      </c>
      <c r="AL132" s="127">
        <f t="shared" si="40"/>
        <v>0</v>
      </c>
      <c r="AM132" s="127">
        <f t="shared" si="41"/>
        <v>0</v>
      </c>
      <c r="AN132" s="128" t="str">
        <f t="shared" si="42"/>
        <v/>
      </c>
      <c r="AO132" s="112"/>
      <c r="AP132" s="107"/>
      <c r="AQ132" s="107"/>
      <c r="AR132" s="107">
        <f t="shared" si="43"/>
        <v>0</v>
      </c>
      <c r="AS132" s="108">
        <f t="shared" si="34"/>
        <v>0</v>
      </c>
    </row>
    <row r="133" spans="1:45" x14ac:dyDescent="0.2">
      <c r="A133" s="82">
        <v>118</v>
      </c>
      <c r="B133" s="82"/>
      <c r="C133" s="110"/>
      <c r="D133" s="110"/>
      <c r="E133" s="110"/>
      <c r="F133" s="110"/>
      <c r="G133" s="110"/>
      <c r="H133" s="240"/>
      <c r="I133" s="196"/>
      <c r="J133" s="196"/>
      <c r="K133" s="123">
        <f t="shared" si="35"/>
        <v>0</v>
      </c>
      <c r="L133" s="115"/>
      <c r="M133" s="124">
        <f t="shared" si="44"/>
        <v>0</v>
      </c>
      <c r="N133" s="125">
        <f t="shared" si="44"/>
        <v>0</v>
      </c>
      <c r="O133" s="125">
        <f t="shared" si="23"/>
        <v>0</v>
      </c>
      <c r="P133" s="125">
        <f t="shared" si="36"/>
        <v>0</v>
      </c>
      <c r="Q133" s="125">
        <f t="shared" si="37"/>
        <v>0</v>
      </c>
      <c r="R133" s="125" t="str">
        <f t="shared" si="24"/>
        <v/>
      </c>
      <c r="S133" s="125">
        <f t="shared" si="25"/>
        <v>0</v>
      </c>
      <c r="T133" s="129"/>
      <c r="U133" s="125">
        <f t="shared" si="26"/>
        <v>0</v>
      </c>
      <c r="V133" s="104"/>
      <c r="W133" s="125" t="str">
        <f t="shared" si="27"/>
        <v>0</v>
      </c>
      <c r="X133" s="125">
        <f t="shared" si="28"/>
        <v>0</v>
      </c>
      <c r="Y133" s="125" t="str">
        <f t="shared" si="29"/>
        <v>0</v>
      </c>
      <c r="Z133" s="282"/>
      <c r="AA133" s="126">
        <f t="shared" si="30"/>
        <v>0</v>
      </c>
      <c r="AB133" s="104"/>
      <c r="AC133" s="126">
        <f t="shared" si="31"/>
        <v>0</v>
      </c>
      <c r="AD133" s="295"/>
      <c r="AE133" s="126">
        <f t="shared" si="38"/>
        <v>0</v>
      </c>
      <c r="AF133" s="105"/>
      <c r="AG133" s="104" t="str">
        <f t="shared" si="32"/>
        <v>0</v>
      </c>
      <c r="AH133" s="295"/>
      <c r="AI133" s="104" t="str">
        <f t="shared" si="33"/>
        <v>0</v>
      </c>
      <c r="AJ133" s="104"/>
      <c r="AK133" s="126" t="str">
        <f t="shared" si="39"/>
        <v/>
      </c>
      <c r="AL133" s="127">
        <f t="shared" si="40"/>
        <v>0</v>
      </c>
      <c r="AM133" s="127">
        <f t="shared" si="41"/>
        <v>0</v>
      </c>
      <c r="AN133" s="128" t="str">
        <f t="shared" si="42"/>
        <v/>
      </c>
      <c r="AO133" s="112"/>
      <c r="AP133" s="107"/>
      <c r="AQ133" s="107"/>
      <c r="AR133" s="107">
        <f t="shared" si="43"/>
        <v>0</v>
      </c>
      <c r="AS133" s="108">
        <f t="shared" si="34"/>
        <v>0</v>
      </c>
    </row>
    <row r="134" spans="1:45" x14ac:dyDescent="0.2">
      <c r="A134" s="82">
        <v>119</v>
      </c>
      <c r="B134" s="82"/>
      <c r="C134" s="110"/>
      <c r="D134" s="110"/>
      <c r="E134" s="110"/>
      <c r="F134" s="110"/>
      <c r="G134" s="110"/>
      <c r="H134" s="240"/>
      <c r="I134" s="196"/>
      <c r="J134" s="196"/>
      <c r="K134" s="123">
        <f t="shared" si="35"/>
        <v>0</v>
      </c>
      <c r="L134" s="115"/>
      <c r="M134" s="124">
        <f t="shared" si="44"/>
        <v>0</v>
      </c>
      <c r="N134" s="125">
        <f t="shared" si="44"/>
        <v>0</v>
      </c>
      <c r="O134" s="125">
        <f t="shared" si="23"/>
        <v>0</v>
      </c>
      <c r="P134" s="125">
        <f t="shared" si="36"/>
        <v>0</v>
      </c>
      <c r="Q134" s="125">
        <f t="shared" si="37"/>
        <v>0</v>
      </c>
      <c r="R134" s="125" t="str">
        <f t="shared" si="24"/>
        <v/>
      </c>
      <c r="S134" s="125">
        <f t="shared" si="25"/>
        <v>0</v>
      </c>
      <c r="T134" s="129"/>
      <c r="U134" s="125">
        <f t="shared" si="26"/>
        <v>0</v>
      </c>
      <c r="V134" s="104"/>
      <c r="W134" s="125" t="str">
        <f t="shared" si="27"/>
        <v>0</v>
      </c>
      <c r="X134" s="125">
        <f t="shared" si="28"/>
        <v>0</v>
      </c>
      <c r="Y134" s="125" t="str">
        <f t="shared" si="29"/>
        <v>0</v>
      </c>
      <c r="Z134" s="282"/>
      <c r="AA134" s="126">
        <f t="shared" si="30"/>
        <v>0</v>
      </c>
      <c r="AB134" s="104"/>
      <c r="AC134" s="126">
        <f t="shared" si="31"/>
        <v>0</v>
      </c>
      <c r="AD134" s="295"/>
      <c r="AE134" s="126">
        <f t="shared" si="38"/>
        <v>0</v>
      </c>
      <c r="AF134" s="105"/>
      <c r="AG134" s="104" t="str">
        <f t="shared" si="32"/>
        <v>0</v>
      </c>
      <c r="AH134" s="295"/>
      <c r="AI134" s="104" t="str">
        <f t="shared" si="33"/>
        <v>0</v>
      </c>
      <c r="AJ134" s="104"/>
      <c r="AK134" s="126" t="str">
        <f t="shared" si="39"/>
        <v/>
      </c>
      <c r="AL134" s="127">
        <f t="shared" si="40"/>
        <v>0</v>
      </c>
      <c r="AM134" s="127">
        <f t="shared" si="41"/>
        <v>0</v>
      </c>
      <c r="AN134" s="128" t="str">
        <f t="shared" si="42"/>
        <v/>
      </c>
      <c r="AO134" s="112"/>
      <c r="AP134" s="107"/>
      <c r="AQ134" s="107"/>
      <c r="AR134" s="107">
        <f t="shared" si="43"/>
        <v>0</v>
      </c>
      <c r="AS134" s="108">
        <f t="shared" si="34"/>
        <v>0</v>
      </c>
    </row>
    <row r="135" spans="1:45" s="111" customFormat="1" x14ac:dyDescent="0.2">
      <c r="A135" s="82">
        <v>120</v>
      </c>
      <c r="B135" s="82"/>
      <c r="C135" s="110"/>
      <c r="D135" s="110"/>
      <c r="E135" s="110"/>
      <c r="F135" s="110"/>
      <c r="G135" s="110"/>
      <c r="H135" s="240"/>
      <c r="I135" s="196"/>
      <c r="J135" s="196"/>
      <c r="K135" s="123">
        <f t="shared" si="35"/>
        <v>0</v>
      </c>
      <c r="L135" s="115"/>
      <c r="M135" s="124">
        <f t="shared" si="44"/>
        <v>0</v>
      </c>
      <c r="N135" s="125">
        <f t="shared" si="44"/>
        <v>0</v>
      </c>
      <c r="O135" s="125">
        <f t="shared" si="23"/>
        <v>0</v>
      </c>
      <c r="P135" s="125">
        <f t="shared" si="36"/>
        <v>0</v>
      </c>
      <c r="Q135" s="125">
        <f t="shared" si="37"/>
        <v>0</v>
      </c>
      <c r="R135" s="125" t="str">
        <f t="shared" si="24"/>
        <v/>
      </c>
      <c r="S135" s="125">
        <f t="shared" si="25"/>
        <v>0</v>
      </c>
      <c r="T135" s="129"/>
      <c r="U135" s="125">
        <f t="shared" si="26"/>
        <v>0</v>
      </c>
      <c r="V135" s="104"/>
      <c r="W135" s="125" t="str">
        <f t="shared" si="27"/>
        <v>0</v>
      </c>
      <c r="X135" s="125">
        <f t="shared" si="28"/>
        <v>0</v>
      </c>
      <c r="Y135" s="125" t="str">
        <f t="shared" si="29"/>
        <v>0</v>
      </c>
      <c r="Z135" s="282"/>
      <c r="AA135" s="126">
        <f t="shared" si="30"/>
        <v>0</v>
      </c>
      <c r="AB135" s="104"/>
      <c r="AC135" s="126">
        <f t="shared" si="31"/>
        <v>0</v>
      </c>
      <c r="AD135" s="295"/>
      <c r="AE135" s="126">
        <f t="shared" si="38"/>
        <v>0</v>
      </c>
      <c r="AF135" s="105"/>
      <c r="AG135" s="104" t="str">
        <f t="shared" si="32"/>
        <v>0</v>
      </c>
      <c r="AH135" s="295"/>
      <c r="AI135" s="104" t="str">
        <f t="shared" si="33"/>
        <v>0</v>
      </c>
      <c r="AJ135" s="104"/>
      <c r="AK135" s="126" t="str">
        <f t="shared" si="39"/>
        <v/>
      </c>
      <c r="AL135" s="127">
        <f t="shared" si="40"/>
        <v>0</v>
      </c>
      <c r="AM135" s="127">
        <f t="shared" si="41"/>
        <v>0</v>
      </c>
      <c r="AN135" s="128" t="str">
        <f t="shared" si="42"/>
        <v/>
      </c>
      <c r="AO135" s="112"/>
      <c r="AP135" s="107"/>
      <c r="AQ135" s="107"/>
      <c r="AR135" s="107">
        <f t="shared" si="43"/>
        <v>0</v>
      </c>
      <c r="AS135" s="108">
        <f t="shared" si="34"/>
        <v>0</v>
      </c>
    </row>
    <row r="136" spans="1:45" x14ac:dyDescent="0.2">
      <c r="A136" s="82">
        <v>121</v>
      </c>
      <c r="B136" s="82"/>
      <c r="C136" s="110"/>
      <c r="D136" s="110"/>
      <c r="E136" s="110"/>
      <c r="F136" s="110"/>
      <c r="G136" s="110"/>
      <c r="H136" s="240"/>
      <c r="I136" s="196"/>
      <c r="J136" s="196"/>
      <c r="K136" s="123">
        <f t="shared" si="35"/>
        <v>0</v>
      </c>
      <c r="L136" s="115"/>
      <c r="M136" s="124">
        <f t="shared" si="44"/>
        <v>0</v>
      </c>
      <c r="N136" s="125">
        <f t="shared" si="44"/>
        <v>0</v>
      </c>
      <c r="O136" s="125">
        <f t="shared" si="23"/>
        <v>0</v>
      </c>
      <c r="P136" s="125">
        <f t="shared" si="36"/>
        <v>0</v>
      </c>
      <c r="Q136" s="125">
        <f t="shared" si="37"/>
        <v>0</v>
      </c>
      <c r="R136" s="125" t="str">
        <f t="shared" si="24"/>
        <v/>
      </c>
      <c r="S136" s="125">
        <f t="shared" si="25"/>
        <v>0</v>
      </c>
      <c r="T136" s="129"/>
      <c r="U136" s="125">
        <f t="shared" si="26"/>
        <v>0</v>
      </c>
      <c r="V136" s="104"/>
      <c r="W136" s="125" t="str">
        <f t="shared" si="27"/>
        <v>0</v>
      </c>
      <c r="X136" s="125">
        <f t="shared" si="28"/>
        <v>0</v>
      </c>
      <c r="Y136" s="125" t="str">
        <f t="shared" si="29"/>
        <v>0</v>
      </c>
      <c r="Z136" s="282"/>
      <c r="AA136" s="126">
        <f t="shared" si="30"/>
        <v>0</v>
      </c>
      <c r="AB136" s="104"/>
      <c r="AC136" s="126">
        <f t="shared" si="31"/>
        <v>0</v>
      </c>
      <c r="AD136" s="295"/>
      <c r="AE136" s="126">
        <f t="shared" si="38"/>
        <v>0</v>
      </c>
      <c r="AF136" s="105"/>
      <c r="AG136" s="104" t="str">
        <f t="shared" si="32"/>
        <v>0</v>
      </c>
      <c r="AH136" s="295"/>
      <c r="AI136" s="104" t="str">
        <f t="shared" si="33"/>
        <v>0</v>
      </c>
      <c r="AJ136" s="104"/>
      <c r="AK136" s="126" t="str">
        <f t="shared" si="39"/>
        <v/>
      </c>
      <c r="AL136" s="127">
        <f t="shared" si="40"/>
        <v>0</v>
      </c>
      <c r="AM136" s="127">
        <f t="shared" si="41"/>
        <v>0</v>
      </c>
      <c r="AN136" s="128" t="str">
        <f t="shared" si="42"/>
        <v/>
      </c>
      <c r="AO136" s="112"/>
      <c r="AP136" s="107"/>
      <c r="AQ136" s="107"/>
      <c r="AR136" s="107">
        <f t="shared" si="43"/>
        <v>0</v>
      </c>
      <c r="AS136" s="108">
        <f t="shared" si="34"/>
        <v>0</v>
      </c>
    </row>
    <row r="137" spans="1:45" x14ac:dyDescent="0.2">
      <c r="A137" s="82">
        <v>122</v>
      </c>
      <c r="B137" s="82"/>
      <c r="C137" s="110"/>
      <c r="D137" s="110"/>
      <c r="E137" s="110"/>
      <c r="F137" s="110"/>
      <c r="G137" s="110"/>
      <c r="H137" s="240"/>
      <c r="I137" s="196"/>
      <c r="J137" s="196"/>
      <c r="K137" s="123">
        <f t="shared" si="35"/>
        <v>0</v>
      </c>
      <c r="L137" s="115"/>
      <c r="M137" s="124">
        <f t="shared" si="44"/>
        <v>0</v>
      </c>
      <c r="N137" s="125">
        <f t="shared" si="44"/>
        <v>0</v>
      </c>
      <c r="O137" s="125">
        <f t="shared" si="23"/>
        <v>0</v>
      </c>
      <c r="P137" s="125">
        <f t="shared" si="36"/>
        <v>0</v>
      </c>
      <c r="Q137" s="125">
        <f t="shared" si="37"/>
        <v>0</v>
      </c>
      <c r="R137" s="125" t="str">
        <f t="shared" si="24"/>
        <v/>
      </c>
      <c r="S137" s="125">
        <f t="shared" si="25"/>
        <v>0</v>
      </c>
      <c r="T137" s="129"/>
      <c r="U137" s="125">
        <f t="shared" si="26"/>
        <v>0</v>
      </c>
      <c r="V137" s="104"/>
      <c r="W137" s="125" t="str">
        <f t="shared" si="27"/>
        <v>0</v>
      </c>
      <c r="X137" s="125">
        <f t="shared" si="28"/>
        <v>0</v>
      </c>
      <c r="Y137" s="125" t="str">
        <f t="shared" si="29"/>
        <v>0</v>
      </c>
      <c r="Z137" s="282"/>
      <c r="AA137" s="126">
        <f t="shared" si="30"/>
        <v>0</v>
      </c>
      <c r="AB137" s="104"/>
      <c r="AC137" s="126">
        <f t="shared" si="31"/>
        <v>0</v>
      </c>
      <c r="AD137" s="295"/>
      <c r="AE137" s="126">
        <f t="shared" si="38"/>
        <v>0</v>
      </c>
      <c r="AF137" s="105"/>
      <c r="AG137" s="104" t="str">
        <f t="shared" si="32"/>
        <v>0</v>
      </c>
      <c r="AH137" s="295"/>
      <c r="AI137" s="104" t="str">
        <f t="shared" si="33"/>
        <v>0</v>
      </c>
      <c r="AJ137" s="104"/>
      <c r="AK137" s="126" t="str">
        <f t="shared" si="39"/>
        <v/>
      </c>
      <c r="AL137" s="127">
        <f t="shared" si="40"/>
        <v>0</v>
      </c>
      <c r="AM137" s="127">
        <f t="shared" si="41"/>
        <v>0</v>
      </c>
      <c r="AN137" s="128" t="str">
        <f t="shared" si="42"/>
        <v/>
      </c>
      <c r="AO137" s="112"/>
      <c r="AP137" s="107"/>
      <c r="AQ137" s="107"/>
      <c r="AR137" s="107">
        <f t="shared" si="43"/>
        <v>0</v>
      </c>
      <c r="AS137" s="108">
        <f t="shared" si="34"/>
        <v>0</v>
      </c>
    </row>
    <row r="138" spans="1:45" x14ac:dyDescent="0.2">
      <c r="A138" s="82">
        <v>123</v>
      </c>
      <c r="B138" s="82"/>
      <c r="C138" s="110"/>
      <c r="D138" s="110"/>
      <c r="E138" s="110"/>
      <c r="F138" s="110"/>
      <c r="G138" s="110"/>
      <c r="H138" s="240"/>
      <c r="I138" s="196"/>
      <c r="J138" s="196"/>
      <c r="K138" s="123">
        <f t="shared" si="35"/>
        <v>0</v>
      </c>
      <c r="L138" s="115"/>
      <c r="M138" s="124">
        <f t="shared" si="44"/>
        <v>0</v>
      </c>
      <c r="N138" s="125">
        <f t="shared" si="44"/>
        <v>0</v>
      </c>
      <c r="O138" s="125">
        <f t="shared" si="23"/>
        <v>0</v>
      </c>
      <c r="P138" s="125">
        <f t="shared" si="36"/>
        <v>0</v>
      </c>
      <c r="Q138" s="125">
        <f t="shared" si="37"/>
        <v>0</v>
      </c>
      <c r="R138" s="125" t="str">
        <f t="shared" si="24"/>
        <v/>
      </c>
      <c r="S138" s="125">
        <f t="shared" si="25"/>
        <v>0</v>
      </c>
      <c r="T138" s="130"/>
      <c r="U138" s="125">
        <f t="shared" si="26"/>
        <v>0</v>
      </c>
      <c r="V138" s="104"/>
      <c r="W138" s="125" t="str">
        <f t="shared" si="27"/>
        <v>0</v>
      </c>
      <c r="X138" s="125">
        <f t="shared" si="28"/>
        <v>0</v>
      </c>
      <c r="Y138" s="125" t="str">
        <f t="shared" si="29"/>
        <v>0</v>
      </c>
      <c r="Z138" s="282"/>
      <c r="AA138" s="126">
        <f t="shared" si="30"/>
        <v>0</v>
      </c>
      <c r="AB138" s="104"/>
      <c r="AC138" s="126">
        <f t="shared" si="31"/>
        <v>0</v>
      </c>
      <c r="AD138" s="296"/>
      <c r="AE138" s="126">
        <f t="shared" si="38"/>
        <v>0</v>
      </c>
      <c r="AF138" s="106"/>
      <c r="AG138" s="104" t="str">
        <f t="shared" si="32"/>
        <v>0</v>
      </c>
      <c r="AH138" s="296"/>
      <c r="AI138" s="104" t="str">
        <f t="shared" si="33"/>
        <v>0</v>
      </c>
      <c r="AJ138" s="297"/>
      <c r="AK138" s="126" t="str">
        <f t="shared" si="39"/>
        <v/>
      </c>
      <c r="AL138" s="127">
        <f t="shared" si="40"/>
        <v>0</v>
      </c>
      <c r="AM138" s="127">
        <f t="shared" si="41"/>
        <v>0</v>
      </c>
      <c r="AN138" s="128" t="str">
        <f t="shared" si="42"/>
        <v/>
      </c>
      <c r="AO138" s="112"/>
      <c r="AP138" s="107"/>
      <c r="AQ138" s="107"/>
      <c r="AR138" s="107">
        <f t="shared" si="43"/>
        <v>0</v>
      </c>
      <c r="AS138" s="108">
        <f t="shared" si="34"/>
        <v>0</v>
      </c>
    </row>
    <row r="139" spans="1:45" x14ac:dyDescent="0.2">
      <c r="A139" s="82">
        <v>124</v>
      </c>
      <c r="B139" s="82"/>
      <c r="C139" s="110"/>
      <c r="D139" s="110"/>
      <c r="E139" s="110"/>
      <c r="F139" s="110"/>
      <c r="G139" s="110"/>
      <c r="H139" s="240"/>
      <c r="I139" s="196"/>
      <c r="J139" s="196"/>
      <c r="K139" s="123">
        <f t="shared" si="35"/>
        <v>0</v>
      </c>
      <c r="L139" s="115"/>
      <c r="M139" s="124">
        <f t="shared" si="44"/>
        <v>0</v>
      </c>
      <c r="N139" s="125">
        <f t="shared" si="44"/>
        <v>0</v>
      </c>
      <c r="O139" s="125">
        <f t="shared" si="23"/>
        <v>0</v>
      </c>
      <c r="P139" s="125">
        <f t="shared" si="36"/>
        <v>0</v>
      </c>
      <c r="Q139" s="125">
        <f t="shared" si="37"/>
        <v>0</v>
      </c>
      <c r="R139" s="125" t="str">
        <f t="shared" si="24"/>
        <v/>
      </c>
      <c r="S139" s="125">
        <f t="shared" si="25"/>
        <v>0</v>
      </c>
      <c r="T139" s="130"/>
      <c r="U139" s="125">
        <f t="shared" si="26"/>
        <v>0</v>
      </c>
      <c r="V139" s="104"/>
      <c r="W139" s="125" t="str">
        <f t="shared" si="27"/>
        <v>0</v>
      </c>
      <c r="X139" s="125">
        <f t="shared" si="28"/>
        <v>0</v>
      </c>
      <c r="Y139" s="125" t="str">
        <f t="shared" si="29"/>
        <v>0</v>
      </c>
      <c r="Z139" s="282"/>
      <c r="AA139" s="126">
        <f t="shared" si="30"/>
        <v>0</v>
      </c>
      <c r="AB139" s="104"/>
      <c r="AC139" s="126">
        <f t="shared" si="31"/>
        <v>0</v>
      </c>
      <c r="AD139" s="296"/>
      <c r="AE139" s="126">
        <f t="shared" si="38"/>
        <v>0</v>
      </c>
      <c r="AF139" s="106"/>
      <c r="AG139" s="104" t="str">
        <f t="shared" si="32"/>
        <v>0</v>
      </c>
      <c r="AH139" s="296"/>
      <c r="AI139" s="104" t="str">
        <f t="shared" si="33"/>
        <v>0</v>
      </c>
      <c r="AJ139" s="297"/>
      <c r="AK139" s="126" t="str">
        <f t="shared" si="39"/>
        <v/>
      </c>
      <c r="AL139" s="127">
        <f t="shared" si="40"/>
        <v>0</v>
      </c>
      <c r="AM139" s="127">
        <f t="shared" si="41"/>
        <v>0</v>
      </c>
      <c r="AN139" s="128" t="str">
        <f t="shared" si="42"/>
        <v/>
      </c>
      <c r="AO139" s="112"/>
      <c r="AP139" s="107"/>
      <c r="AQ139" s="107"/>
      <c r="AR139" s="107">
        <f t="shared" si="43"/>
        <v>0</v>
      </c>
      <c r="AS139" s="108">
        <f t="shared" si="34"/>
        <v>0</v>
      </c>
    </row>
    <row r="140" spans="1:45" x14ac:dyDescent="0.2">
      <c r="A140" s="82">
        <v>125</v>
      </c>
      <c r="B140" s="82"/>
      <c r="C140" s="110"/>
      <c r="D140" s="110"/>
      <c r="E140" s="110"/>
      <c r="F140" s="110"/>
      <c r="G140" s="110"/>
      <c r="H140" s="240"/>
      <c r="I140" s="196"/>
      <c r="J140" s="196"/>
      <c r="K140" s="123">
        <f t="shared" si="35"/>
        <v>0</v>
      </c>
      <c r="L140" s="115"/>
      <c r="M140" s="124">
        <f t="shared" si="44"/>
        <v>0</v>
      </c>
      <c r="N140" s="125">
        <f t="shared" si="44"/>
        <v>0</v>
      </c>
      <c r="O140" s="125">
        <f t="shared" si="23"/>
        <v>0</v>
      </c>
      <c r="P140" s="125">
        <f t="shared" si="36"/>
        <v>0</v>
      </c>
      <c r="Q140" s="125">
        <f t="shared" si="37"/>
        <v>0</v>
      </c>
      <c r="R140" s="125" t="str">
        <f t="shared" si="24"/>
        <v/>
      </c>
      <c r="S140" s="125">
        <f t="shared" si="25"/>
        <v>0</v>
      </c>
      <c r="T140" s="129"/>
      <c r="U140" s="125">
        <f t="shared" si="26"/>
        <v>0</v>
      </c>
      <c r="V140" s="104"/>
      <c r="W140" s="125" t="str">
        <f t="shared" si="27"/>
        <v>0</v>
      </c>
      <c r="X140" s="125">
        <f t="shared" si="28"/>
        <v>0</v>
      </c>
      <c r="Y140" s="125" t="str">
        <f t="shared" si="29"/>
        <v>0</v>
      </c>
      <c r="Z140" s="282"/>
      <c r="AA140" s="126">
        <f t="shared" si="30"/>
        <v>0</v>
      </c>
      <c r="AB140" s="104"/>
      <c r="AC140" s="126">
        <f t="shared" si="31"/>
        <v>0</v>
      </c>
      <c r="AD140" s="295"/>
      <c r="AE140" s="126">
        <f t="shared" si="38"/>
        <v>0</v>
      </c>
      <c r="AF140" s="105"/>
      <c r="AG140" s="104" t="str">
        <f t="shared" si="32"/>
        <v>0</v>
      </c>
      <c r="AH140" s="295"/>
      <c r="AI140" s="104" t="str">
        <f t="shared" si="33"/>
        <v>0</v>
      </c>
      <c r="AJ140" s="104"/>
      <c r="AK140" s="126" t="str">
        <f t="shared" si="39"/>
        <v/>
      </c>
      <c r="AL140" s="127">
        <f t="shared" si="40"/>
        <v>0</v>
      </c>
      <c r="AM140" s="127">
        <f t="shared" si="41"/>
        <v>0</v>
      </c>
      <c r="AN140" s="128" t="str">
        <f t="shared" si="42"/>
        <v/>
      </c>
      <c r="AO140" s="112"/>
      <c r="AP140" s="107"/>
      <c r="AQ140" s="107"/>
      <c r="AR140" s="107">
        <f t="shared" si="43"/>
        <v>0</v>
      </c>
      <c r="AS140" s="108">
        <f t="shared" si="34"/>
        <v>0</v>
      </c>
    </row>
    <row r="141" spans="1:45" x14ac:dyDescent="0.2">
      <c r="A141" s="82">
        <v>126</v>
      </c>
      <c r="B141" s="82"/>
      <c r="C141" s="110"/>
      <c r="D141" s="110"/>
      <c r="E141" s="110"/>
      <c r="F141" s="110"/>
      <c r="G141" s="110"/>
      <c r="H141" s="240"/>
      <c r="I141" s="196"/>
      <c r="J141" s="196"/>
      <c r="K141" s="123">
        <f t="shared" si="35"/>
        <v>0</v>
      </c>
      <c r="L141" s="115"/>
      <c r="M141" s="124">
        <f t="shared" si="44"/>
        <v>0</v>
      </c>
      <c r="N141" s="125">
        <f t="shared" si="44"/>
        <v>0</v>
      </c>
      <c r="O141" s="125">
        <f t="shared" si="23"/>
        <v>0</v>
      </c>
      <c r="P141" s="125">
        <f t="shared" si="36"/>
        <v>0</v>
      </c>
      <c r="Q141" s="125">
        <f t="shared" si="37"/>
        <v>0</v>
      </c>
      <c r="R141" s="125" t="str">
        <f t="shared" si="24"/>
        <v/>
      </c>
      <c r="S141" s="125">
        <f t="shared" si="25"/>
        <v>0</v>
      </c>
      <c r="T141" s="129"/>
      <c r="U141" s="125">
        <f t="shared" si="26"/>
        <v>0</v>
      </c>
      <c r="V141" s="104"/>
      <c r="W141" s="125" t="str">
        <f t="shared" si="27"/>
        <v>0</v>
      </c>
      <c r="X141" s="125">
        <f t="shared" si="28"/>
        <v>0</v>
      </c>
      <c r="Y141" s="125" t="str">
        <f t="shared" si="29"/>
        <v>0</v>
      </c>
      <c r="Z141" s="282"/>
      <c r="AA141" s="126">
        <f t="shared" si="30"/>
        <v>0</v>
      </c>
      <c r="AB141" s="104"/>
      <c r="AC141" s="126">
        <f t="shared" si="31"/>
        <v>0</v>
      </c>
      <c r="AD141" s="295"/>
      <c r="AE141" s="126">
        <f t="shared" si="38"/>
        <v>0</v>
      </c>
      <c r="AF141" s="105"/>
      <c r="AG141" s="104" t="str">
        <f t="shared" si="32"/>
        <v>0</v>
      </c>
      <c r="AH141" s="295"/>
      <c r="AI141" s="104" t="str">
        <f t="shared" si="33"/>
        <v>0</v>
      </c>
      <c r="AJ141" s="104"/>
      <c r="AK141" s="126" t="str">
        <f t="shared" si="39"/>
        <v/>
      </c>
      <c r="AL141" s="127">
        <f t="shared" si="40"/>
        <v>0</v>
      </c>
      <c r="AM141" s="127">
        <f t="shared" si="41"/>
        <v>0</v>
      </c>
      <c r="AN141" s="128" t="str">
        <f t="shared" si="42"/>
        <v/>
      </c>
      <c r="AO141" s="112"/>
      <c r="AP141" s="107"/>
      <c r="AQ141" s="107"/>
      <c r="AR141" s="107">
        <f t="shared" si="43"/>
        <v>0</v>
      </c>
      <c r="AS141" s="108">
        <f t="shared" si="34"/>
        <v>0</v>
      </c>
    </row>
    <row r="142" spans="1:45" x14ac:dyDescent="0.2">
      <c r="A142" s="82">
        <v>127</v>
      </c>
      <c r="B142" s="82"/>
      <c r="C142" s="110"/>
      <c r="D142" s="110"/>
      <c r="E142" s="110"/>
      <c r="F142" s="110"/>
      <c r="G142" s="110"/>
      <c r="H142" s="240"/>
      <c r="I142" s="196"/>
      <c r="J142" s="196"/>
      <c r="K142" s="123">
        <f t="shared" si="35"/>
        <v>0</v>
      </c>
      <c r="L142" s="115"/>
      <c r="M142" s="124">
        <f t="shared" si="44"/>
        <v>0</v>
      </c>
      <c r="N142" s="125">
        <f t="shared" si="44"/>
        <v>0</v>
      </c>
      <c r="O142" s="125">
        <f t="shared" si="23"/>
        <v>0</v>
      </c>
      <c r="P142" s="125">
        <f t="shared" si="36"/>
        <v>0</v>
      </c>
      <c r="Q142" s="125">
        <f t="shared" si="37"/>
        <v>0</v>
      </c>
      <c r="R142" s="125" t="str">
        <f t="shared" si="24"/>
        <v/>
      </c>
      <c r="S142" s="125">
        <f t="shared" si="25"/>
        <v>0</v>
      </c>
      <c r="T142" s="130"/>
      <c r="U142" s="125">
        <f t="shared" si="26"/>
        <v>0</v>
      </c>
      <c r="V142" s="104"/>
      <c r="W142" s="125" t="str">
        <f t="shared" si="27"/>
        <v>0</v>
      </c>
      <c r="X142" s="125">
        <f t="shared" si="28"/>
        <v>0</v>
      </c>
      <c r="Y142" s="125" t="str">
        <f t="shared" si="29"/>
        <v>0</v>
      </c>
      <c r="Z142" s="282"/>
      <c r="AA142" s="126">
        <f t="shared" si="30"/>
        <v>0</v>
      </c>
      <c r="AB142" s="104"/>
      <c r="AC142" s="126">
        <f t="shared" si="31"/>
        <v>0</v>
      </c>
      <c r="AD142" s="296"/>
      <c r="AE142" s="126">
        <f t="shared" si="38"/>
        <v>0</v>
      </c>
      <c r="AF142" s="82"/>
      <c r="AG142" s="104" t="str">
        <f t="shared" si="32"/>
        <v>0</v>
      </c>
      <c r="AH142" s="296"/>
      <c r="AI142" s="104" t="str">
        <f t="shared" si="33"/>
        <v>0</v>
      </c>
      <c r="AJ142" s="297"/>
      <c r="AK142" s="126" t="str">
        <f t="shared" si="39"/>
        <v/>
      </c>
      <c r="AL142" s="127">
        <f t="shared" si="40"/>
        <v>0</v>
      </c>
      <c r="AM142" s="127">
        <f t="shared" si="41"/>
        <v>0</v>
      </c>
      <c r="AN142" s="128" t="str">
        <f t="shared" si="42"/>
        <v/>
      </c>
      <c r="AO142" s="112"/>
      <c r="AP142" s="107"/>
      <c r="AQ142" s="107"/>
      <c r="AR142" s="107">
        <f t="shared" si="43"/>
        <v>0</v>
      </c>
      <c r="AS142" s="108">
        <f t="shared" si="34"/>
        <v>0</v>
      </c>
    </row>
    <row r="143" spans="1:45" x14ac:dyDescent="0.2">
      <c r="A143" s="82">
        <v>128</v>
      </c>
      <c r="B143" s="82"/>
      <c r="C143" s="110"/>
      <c r="D143" s="110"/>
      <c r="E143" s="110"/>
      <c r="F143" s="110"/>
      <c r="G143" s="110"/>
      <c r="H143" s="240"/>
      <c r="I143" s="196"/>
      <c r="J143" s="196"/>
      <c r="K143" s="123">
        <f t="shared" si="35"/>
        <v>0</v>
      </c>
      <c r="L143" s="115"/>
      <c r="M143" s="124">
        <f t="shared" si="44"/>
        <v>0</v>
      </c>
      <c r="N143" s="125">
        <f t="shared" si="44"/>
        <v>0</v>
      </c>
      <c r="O143" s="125">
        <f t="shared" si="23"/>
        <v>0</v>
      </c>
      <c r="P143" s="125">
        <f t="shared" si="36"/>
        <v>0</v>
      </c>
      <c r="Q143" s="125">
        <f t="shared" si="37"/>
        <v>0</v>
      </c>
      <c r="R143" s="125" t="str">
        <f t="shared" si="24"/>
        <v/>
      </c>
      <c r="S143" s="125">
        <f t="shared" si="25"/>
        <v>0</v>
      </c>
      <c r="T143" s="129"/>
      <c r="U143" s="125">
        <f t="shared" si="26"/>
        <v>0</v>
      </c>
      <c r="V143" s="104"/>
      <c r="W143" s="125" t="str">
        <f t="shared" si="27"/>
        <v>0</v>
      </c>
      <c r="X143" s="125">
        <f t="shared" si="28"/>
        <v>0</v>
      </c>
      <c r="Y143" s="125" t="str">
        <f t="shared" si="29"/>
        <v>0</v>
      </c>
      <c r="Z143" s="282"/>
      <c r="AA143" s="126">
        <f t="shared" si="30"/>
        <v>0</v>
      </c>
      <c r="AB143" s="104"/>
      <c r="AC143" s="126">
        <f t="shared" si="31"/>
        <v>0</v>
      </c>
      <c r="AD143" s="295"/>
      <c r="AE143" s="126">
        <f t="shared" si="38"/>
        <v>0</v>
      </c>
      <c r="AF143" s="105"/>
      <c r="AG143" s="104" t="str">
        <f t="shared" si="32"/>
        <v>0</v>
      </c>
      <c r="AH143" s="295"/>
      <c r="AI143" s="104" t="str">
        <f t="shared" si="33"/>
        <v>0</v>
      </c>
      <c r="AJ143" s="104"/>
      <c r="AK143" s="126" t="str">
        <f t="shared" si="39"/>
        <v/>
      </c>
      <c r="AL143" s="127">
        <f t="shared" si="40"/>
        <v>0</v>
      </c>
      <c r="AM143" s="127">
        <f t="shared" si="41"/>
        <v>0</v>
      </c>
      <c r="AN143" s="128" t="str">
        <f t="shared" si="42"/>
        <v/>
      </c>
      <c r="AO143" s="112"/>
      <c r="AP143" s="107"/>
      <c r="AQ143" s="107"/>
      <c r="AR143" s="107">
        <f t="shared" si="43"/>
        <v>0</v>
      </c>
      <c r="AS143" s="108">
        <f t="shared" si="34"/>
        <v>0</v>
      </c>
    </row>
    <row r="144" spans="1:45" x14ac:dyDescent="0.2">
      <c r="A144" s="82">
        <v>129</v>
      </c>
      <c r="B144" s="82"/>
      <c r="C144" s="110"/>
      <c r="D144" s="110"/>
      <c r="E144" s="110"/>
      <c r="F144" s="110"/>
      <c r="G144" s="110"/>
      <c r="H144" s="240"/>
      <c r="I144" s="196"/>
      <c r="J144" s="196"/>
      <c r="K144" s="123">
        <f t="shared" si="35"/>
        <v>0</v>
      </c>
      <c r="L144" s="115"/>
      <c r="M144" s="124">
        <f t="shared" si="44"/>
        <v>0</v>
      </c>
      <c r="N144" s="125">
        <f t="shared" si="44"/>
        <v>0</v>
      </c>
      <c r="O144" s="125">
        <f t="shared" ref="O144:O207" si="45">IFERROR(INDEX(DATA_YESHOV,MATCH($C144,YESHOV_NAME,0),MATCH(O$15,data_yeshov_titels,0)),0)</f>
        <v>0</v>
      </c>
      <c r="P144" s="125">
        <f t="shared" si="36"/>
        <v>0</v>
      </c>
      <c r="Q144" s="125">
        <f t="shared" si="37"/>
        <v>0</v>
      </c>
      <c r="R144" s="125" t="str">
        <f t="shared" ref="R144:R207" si="46">IFERROR(INDEX(DATA_RASHOT,MATCH($D144,RASHOT_NAME,0),MATCH($R$15,data_rashot_titels,0)),"")</f>
        <v/>
      </c>
      <c r="S144" s="125">
        <f t="shared" ref="S144:S207" si="47">IF(R144=$G$4,$H$4,IF(R144=$G$5,$H$5,IF(R144=$G$6,$H$6,IF(R144=$G$7,$H$7,IF(R144=$G$8,$H$8,IF(R144=$G$9,$H$9,IF(R144=$G$10,$H$10,$H$11)))))))</f>
        <v>0</v>
      </c>
      <c r="T144" s="130"/>
      <c r="U144" s="125">
        <f t="shared" ref="U144:U207" si="48">IFERROR(IF($T144=$E$4,$F$4,IF($T144=$E$5,$F$5,IF($T144=$E$6,$F$6,IF($T144=$E$7,$F$7,IF($T144=$E$8,$F$8,IF($T144=$E$9,$F$9,"0")))))),"-")</f>
        <v>0</v>
      </c>
      <c r="V144" s="104"/>
      <c r="W144" s="125" t="str">
        <f t="shared" ref="W144:W207" si="49">IFERROR(IF($V144=$C$4,$D$4,IF($V144=$C$5,$D$5,IF($V144=$C$6,$D$6,IF($V144=$C$7,$D$7,"0")))),"-")</f>
        <v>0</v>
      </c>
      <c r="X144" s="125">
        <f t="shared" ref="X144:X207" si="50">IFERROR(INDEX(DATA_YESHOV,MATCH($C144,YESHOV_NAME,0),MATCH(X$15,data_yeshov_titels,0)),0)</f>
        <v>0</v>
      </c>
      <c r="Y144" s="125" t="str">
        <f t="shared" ref="Y144:Y207" si="51">IFERROR(IF($X144=$K$4,$L$4,IF($X144=$K$5,$L$5,IF($X144=$K$6,$L$6,IF($X144=$K$7,$L$7,"0")))),"-")</f>
        <v>0</v>
      </c>
      <c r="Z144" s="282"/>
      <c r="AA144" s="126">
        <f t="shared" ref="AA144:AA207" si="52">IFERROR(IF(Z144=$R$4,$S$4,IF(Z144=$R$5,$S$5,IF(Z144=$R$6,$S$6,IF(Z144=$R$7,$S$7,IF($Z144=$R$8,$S$8,0))))),"0")</f>
        <v>0</v>
      </c>
      <c r="AB144" s="104"/>
      <c r="AC144" s="126">
        <f t="shared" ref="AC144:AC207" si="53">IFERROR(IF(AB144=$T$4,$U$4,IF(AB144=$T$5,$U$5,IF(AB144=$T$6,$U$6,IF(AB144=$T$7,$U$7,IF($AB144=$T$8,$U$8,0))))),"0")</f>
        <v>0</v>
      </c>
      <c r="AD144" s="296"/>
      <c r="AE144" s="126">
        <f t="shared" si="38"/>
        <v>0</v>
      </c>
      <c r="AF144" s="82"/>
      <c r="AG144" s="104" t="str">
        <f t="shared" ref="AG144:AG207" si="54">IFERROR(IF($AF144=$X$4,$Y$4,IF($AF144=$X$5,$Y$5,"0")),"0")</f>
        <v>0</v>
      </c>
      <c r="AH144" s="296"/>
      <c r="AI144" s="104" t="str">
        <f t="shared" ref="AI144:AI207" si="55">IFERROR(IF($AH144=$Z$4,$AA$4,IF($AH144=$Z$5,$AA$5,IF($AH144=$Z$6,$AA$6,"0"))),"0")</f>
        <v>0</v>
      </c>
      <c r="AJ144" s="297"/>
      <c r="AK144" s="126" t="str">
        <f t="shared" si="39"/>
        <v/>
      </c>
      <c r="AL144" s="127">
        <f t="shared" si="40"/>
        <v>0</v>
      </c>
      <c r="AM144" s="127">
        <f t="shared" si="41"/>
        <v>0</v>
      </c>
      <c r="AN144" s="128" t="str">
        <f t="shared" si="42"/>
        <v/>
      </c>
      <c r="AO144" s="112"/>
      <c r="AP144" s="107"/>
      <c r="AQ144" s="107"/>
      <c r="AR144" s="107">
        <f t="shared" si="43"/>
        <v>0</v>
      </c>
      <c r="AS144" s="108">
        <f t="shared" ref="AS144:AS207" si="56">IFERROR(AQ144/AP144,0)</f>
        <v>0</v>
      </c>
    </row>
    <row r="145" spans="1:45" x14ac:dyDescent="0.2">
      <c r="A145" s="82">
        <v>130</v>
      </c>
      <c r="B145" s="82"/>
      <c r="C145" s="110"/>
      <c r="D145" s="110"/>
      <c r="E145" s="110"/>
      <c r="F145" s="110"/>
      <c r="G145" s="110"/>
      <c r="H145" s="240"/>
      <c r="I145" s="196"/>
      <c r="J145" s="196"/>
      <c r="K145" s="123">
        <f t="shared" ref="K145:K208" si="57">IFERROR(J145/I145,0)</f>
        <v>0</v>
      </c>
      <c r="L145" s="115"/>
      <c r="M145" s="124">
        <f t="shared" si="44"/>
        <v>0</v>
      </c>
      <c r="N145" s="125">
        <f t="shared" si="44"/>
        <v>0</v>
      </c>
      <c r="O145" s="125">
        <f t="shared" si="45"/>
        <v>0</v>
      </c>
      <c r="P145" s="125">
        <f t="shared" ref="P145:P208" si="58">IF($O145="_",$N145,$O145)</f>
        <v>0</v>
      </c>
      <c r="Q145" s="125">
        <f t="shared" ref="Q145:Q208" si="59">IF(P145=$I$4,$J$4,IF(P145=$I$5,$J$5,IF(P145=$I$6,$J$6,IF(P145=$I$7,$J$7,IF(P145=$I$8,$J$8,IF(P145=$I$9,$J$9,IF(P145=$I$10,$J$10,$J$11)))))))</f>
        <v>0</v>
      </c>
      <c r="R145" s="125" t="str">
        <f t="shared" si="46"/>
        <v/>
      </c>
      <c r="S145" s="125">
        <f t="shared" si="47"/>
        <v>0</v>
      </c>
      <c r="T145" s="129"/>
      <c r="U145" s="125">
        <f t="shared" si="48"/>
        <v>0</v>
      </c>
      <c r="V145" s="104"/>
      <c r="W145" s="125" t="str">
        <f t="shared" si="49"/>
        <v>0</v>
      </c>
      <c r="X145" s="125">
        <f t="shared" si="50"/>
        <v>0</v>
      </c>
      <c r="Y145" s="125" t="str">
        <f t="shared" si="51"/>
        <v>0</v>
      </c>
      <c r="Z145" s="282"/>
      <c r="AA145" s="126">
        <f t="shared" si="52"/>
        <v>0</v>
      </c>
      <c r="AB145" s="104"/>
      <c r="AC145" s="126">
        <f t="shared" si="53"/>
        <v>0</v>
      </c>
      <c r="AD145" s="295"/>
      <c r="AE145" s="126">
        <f t="shared" ref="AE145:AE208" si="60">IFERROR(IF(AD145=$V$4,$W$4,IF(AD145=$V$5,$W$5,IF(AD145=$V$6,$W$6,IF(AD145=$V$7,$W$7,0)))),"0")</f>
        <v>0</v>
      </c>
      <c r="AF145" s="105"/>
      <c r="AG145" s="104" t="str">
        <f t="shared" si="54"/>
        <v>0</v>
      </c>
      <c r="AH145" s="295"/>
      <c r="AI145" s="104" t="str">
        <f t="shared" si="55"/>
        <v>0</v>
      </c>
      <c r="AJ145" s="104"/>
      <c r="AK145" s="126" t="str">
        <f t="shared" ref="AK145:AK208" si="61">IFERROR(IF($AJ145="כן","20",IF($AJ145="לא",0,"")),"")</f>
        <v/>
      </c>
      <c r="AL145" s="127">
        <f t="shared" ref="AL145:AL208" si="62">$AA145+$AC145</f>
        <v>0</v>
      </c>
      <c r="AM145" s="127">
        <f t="shared" ref="AM145:AM208" si="63">$AE145+$AG145+$AI145</f>
        <v>0</v>
      </c>
      <c r="AN145" s="128" t="str">
        <f t="shared" ref="AN145:AN208" si="64">IFERROR((AL145*$N$2/$N$10)+($AM145*$P$2/$P$10)+($Y145*$L$2/$L$4)+($W145*$D$2/$D$4)+($U145*$F$2/$F$4)+($S145*$H$2/$H$4)+($Q145*$J$2/$J$4)+$AK145,"")</f>
        <v/>
      </c>
      <c r="AO145" s="112"/>
      <c r="AP145" s="107"/>
      <c r="AQ145" s="107"/>
      <c r="AR145" s="107">
        <f t="shared" si="43"/>
        <v>0</v>
      </c>
      <c r="AS145" s="108">
        <f t="shared" si="56"/>
        <v>0</v>
      </c>
    </row>
    <row r="146" spans="1:45" x14ac:dyDescent="0.2">
      <c r="A146" s="82">
        <v>131</v>
      </c>
      <c r="B146" s="82"/>
      <c r="C146" s="110"/>
      <c r="D146" s="110"/>
      <c r="E146" s="110"/>
      <c r="F146" s="110"/>
      <c r="G146" s="110"/>
      <c r="H146" s="240"/>
      <c r="I146" s="196"/>
      <c r="J146" s="196"/>
      <c r="K146" s="123">
        <f t="shared" si="57"/>
        <v>0</v>
      </c>
      <c r="L146" s="115"/>
      <c r="M146" s="124">
        <f t="shared" si="44"/>
        <v>0</v>
      </c>
      <c r="N146" s="125">
        <f t="shared" si="44"/>
        <v>0</v>
      </c>
      <c r="O146" s="125">
        <f t="shared" si="45"/>
        <v>0</v>
      </c>
      <c r="P146" s="125">
        <f t="shared" si="58"/>
        <v>0</v>
      </c>
      <c r="Q146" s="125">
        <f t="shared" si="59"/>
        <v>0</v>
      </c>
      <c r="R146" s="125" t="str">
        <f t="shared" si="46"/>
        <v/>
      </c>
      <c r="S146" s="125">
        <f t="shared" si="47"/>
        <v>0</v>
      </c>
      <c r="T146" s="130"/>
      <c r="U146" s="125">
        <f t="shared" si="48"/>
        <v>0</v>
      </c>
      <c r="V146" s="104"/>
      <c r="W146" s="125" t="str">
        <f t="shared" si="49"/>
        <v>0</v>
      </c>
      <c r="X146" s="125">
        <f t="shared" si="50"/>
        <v>0</v>
      </c>
      <c r="Y146" s="125" t="str">
        <f t="shared" si="51"/>
        <v>0</v>
      </c>
      <c r="Z146" s="282"/>
      <c r="AA146" s="126">
        <f t="shared" si="52"/>
        <v>0</v>
      </c>
      <c r="AB146" s="104"/>
      <c r="AC146" s="126">
        <f t="shared" si="53"/>
        <v>0</v>
      </c>
      <c r="AD146" s="296"/>
      <c r="AE146" s="126">
        <f t="shared" si="60"/>
        <v>0</v>
      </c>
      <c r="AF146" s="106"/>
      <c r="AG146" s="104" t="str">
        <f t="shared" si="54"/>
        <v>0</v>
      </c>
      <c r="AH146" s="296"/>
      <c r="AI146" s="104" t="str">
        <f t="shared" si="55"/>
        <v>0</v>
      </c>
      <c r="AJ146" s="297"/>
      <c r="AK146" s="126" t="str">
        <f t="shared" si="61"/>
        <v/>
      </c>
      <c r="AL146" s="127">
        <f t="shared" si="62"/>
        <v>0</v>
      </c>
      <c r="AM146" s="127">
        <f t="shared" si="63"/>
        <v>0</v>
      </c>
      <c r="AN146" s="128" t="str">
        <f t="shared" si="64"/>
        <v/>
      </c>
      <c r="AO146" s="112"/>
      <c r="AP146" s="107"/>
      <c r="AQ146" s="107"/>
      <c r="AR146" s="107">
        <f t="shared" ref="AR146:AR209" si="65">AQ146+AR145</f>
        <v>0</v>
      </c>
      <c r="AS146" s="108">
        <f t="shared" si="56"/>
        <v>0</v>
      </c>
    </row>
    <row r="147" spans="1:45" x14ac:dyDescent="0.2">
      <c r="A147" s="82">
        <v>132</v>
      </c>
      <c r="B147" s="82"/>
      <c r="C147" s="110"/>
      <c r="D147" s="110"/>
      <c r="E147" s="110"/>
      <c r="F147" s="110"/>
      <c r="G147" s="110"/>
      <c r="H147" s="240"/>
      <c r="I147" s="196"/>
      <c r="J147" s="196"/>
      <c r="K147" s="123">
        <f t="shared" si="57"/>
        <v>0</v>
      </c>
      <c r="L147" s="115"/>
      <c r="M147" s="124">
        <f t="shared" si="44"/>
        <v>0</v>
      </c>
      <c r="N147" s="125">
        <f t="shared" si="44"/>
        <v>0</v>
      </c>
      <c r="O147" s="125">
        <f t="shared" si="45"/>
        <v>0</v>
      </c>
      <c r="P147" s="125">
        <f t="shared" si="58"/>
        <v>0</v>
      </c>
      <c r="Q147" s="125">
        <f t="shared" si="59"/>
        <v>0</v>
      </c>
      <c r="R147" s="125" t="str">
        <f t="shared" si="46"/>
        <v/>
      </c>
      <c r="S147" s="125">
        <f t="shared" si="47"/>
        <v>0</v>
      </c>
      <c r="T147" s="130"/>
      <c r="U147" s="125">
        <f t="shared" si="48"/>
        <v>0</v>
      </c>
      <c r="V147" s="104"/>
      <c r="W147" s="125" t="str">
        <f t="shared" si="49"/>
        <v>0</v>
      </c>
      <c r="X147" s="125">
        <f t="shared" si="50"/>
        <v>0</v>
      </c>
      <c r="Y147" s="125" t="str">
        <f t="shared" si="51"/>
        <v>0</v>
      </c>
      <c r="Z147" s="282"/>
      <c r="AA147" s="126">
        <f t="shared" si="52"/>
        <v>0</v>
      </c>
      <c r="AB147" s="104"/>
      <c r="AC147" s="126">
        <f t="shared" si="53"/>
        <v>0</v>
      </c>
      <c r="AD147" s="296"/>
      <c r="AE147" s="126">
        <f t="shared" si="60"/>
        <v>0</v>
      </c>
      <c r="AF147" s="106"/>
      <c r="AG147" s="104" t="str">
        <f t="shared" si="54"/>
        <v>0</v>
      </c>
      <c r="AH147" s="296"/>
      <c r="AI147" s="104" t="str">
        <f t="shared" si="55"/>
        <v>0</v>
      </c>
      <c r="AJ147" s="297"/>
      <c r="AK147" s="126" t="str">
        <f t="shared" si="61"/>
        <v/>
      </c>
      <c r="AL147" s="127">
        <f t="shared" si="62"/>
        <v>0</v>
      </c>
      <c r="AM147" s="127">
        <f t="shared" si="63"/>
        <v>0</v>
      </c>
      <c r="AN147" s="128" t="str">
        <f t="shared" si="64"/>
        <v/>
      </c>
      <c r="AO147" s="112"/>
      <c r="AP147" s="107"/>
      <c r="AQ147" s="107"/>
      <c r="AR147" s="107">
        <f t="shared" si="65"/>
        <v>0</v>
      </c>
      <c r="AS147" s="108">
        <f t="shared" si="56"/>
        <v>0</v>
      </c>
    </row>
    <row r="148" spans="1:45" x14ac:dyDescent="0.2">
      <c r="A148" s="82">
        <v>133</v>
      </c>
      <c r="B148" s="82"/>
      <c r="C148" s="110"/>
      <c r="D148" s="110"/>
      <c r="E148" s="110"/>
      <c r="F148" s="110"/>
      <c r="G148" s="110"/>
      <c r="H148" s="240"/>
      <c r="I148" s="196"/>
      <c r="J148" s="196"/>
      <c r="K148" s="123">
        <f t="shared" si="57"/>
        <v>0</v>
      </c>
      <c r="L148" s="115"/>
      <c r="M148" s="124">
        <f t="shared" si="44"/>
        <v>0</v>
      </c>
      <c r="N148" s="125">
        <f t="shared" si="44"/>
        <v>0</v>
      </c>
      <c r="O148" s="125">
        <f t="shared" si="45"/>
        <v>0</v>
      </c>
      <c r="P148" s="125">
        <f t="shared" si="58"/>
        <v>0</v>
      </c>
      <c r="Q148" s="125">
        <f t="shared" si="59"/>
        <v>0</v>
      </c>
      <c r="R148" s="125" t="str">
        <f t="shared" si="46"/>
        <v/>
      </c>
      <c r="S148" s="125">
        <f t="shared" si="47"/>
        <v>0</v>
      </c>
      <c r="T148" s="129"/>
      <c r="U148" s="125">
        <f t="shared" si="48"/>
        <v>0</v>
      </c>
      <c r="V148" s="104"/>
      <c r="W148" s="125" t="str">
        <f t="shared" si="49"/>
        <v>0</v>
      </c>
      <c r="X148" s="125">
        <f t="shared" si="50"/>
        <v>0</v>
      </c>
      <c r="Y148" s="125" t="str">
        <f t="shared" si="51"/>
        <v>0</v>
      </c>
      <c r="Z148" s="282"/>
      <c r="AA148" s="126">
        <f t="shared" si="52"/>
        <v>0</v>
      </c>
      <c r="AB148" s="104"/>
      <c r="AC148" s="126">
        <f t="shared" si="53"/>
        <v>0</v>
      </c>
      <c r="AD148" s="295"/>
      <c r="AE148" s="126">
        <f t="shared" si="60"/>
        <v>0</v>
      </c>
      <c r="AF148" s="105"/>
      <c r="AG148" s="104" t="str">
        <f t="shared" si="54"/>
        <v>0</v>
      </c>
      <c r="AH148" s="295"/>
      <c r="AI148" s="104" t="str">
        <f t="shared" si="55"/>
        <v>0</v>
      </c>
      <c r="AJ148" s="104"/>
      <c r="AK148" s="126" t="str">
        <f t="shared" si="61"/>
        <v/>
      </c>
      <c r="AL148" s="127">
        <f t="shared" si="62"/>
        <v>0</v>
      </c>
      <c r="AM148" s="127">
        <f t="shared" si="63"/>
        <v>0</v>
      </c>
      <c r="AN148" s="128" t="str">
        <f t="shared" si="64"/>
        <v/>
      </c>
      <c r="AO148" s="112"/>
      <c r="AP148" s="107"/>
      <c r="AQ148" s="107"/>
      <c r="AR148" s="107">
        <f t="shared" si="65"/>
        <v>0</v>
      </c>
      <c r="AS148" s="108">
        <f t="shared" si="56"/>
        <v>0</v>
      </c>
    </row>
    <row r="149" spans="1:45" x14ac:dyDescent="0.2">
      <c r="A149" s="82">
        <v>134</v>
      </c>
      <c r="B149" s="82"/>
      <c r="C149" s="110"/>
      <c r="D149" s="110"/>
      <c r="E149" s="110"/>
      <c r="F149" s="110"/>
      <c r="G149" s="110"/>
      <c r="H149" s="240"/>
      <c r="I149" s="196"/>
      <c r="J149" s="196"/>
      <c r="K149" s="123">
        <f t="shared" si="57"/>
        <v>0</v>
      </c>
      <c r="L149" s="115"/>
      <c r="M149" s="124">
        <f t="shared" si="44"/>
        <v>0</v>
      </c>
      <c r="N149" s="125">
        <f t="shared" si="44"/>
        <v>0</v>
      </c>
      <c r="O149" s="125">
        <f t="shared" si="45"/>
        <v>0</v>
      </c>
      <c r="P149" s="125">
        <f t="shared" si="58"/>
        <v>0</v>
      </c>
      <c r="Q149" s="125">
        <f t="shared" si="59"/>
        <v>0</v>
      </c>
      <c r="R149" s="125" t="str">
        <f t="shared" si="46"/>
        <v/>
      </c>
      <c r="S149" s="125">
        <f t="shared" si="47"/>
        <v>0</v>
      </c>
      <c r="T149" s="129"/>
      <c r="U149" s="125">
        <f t="shared" si="48"/>
        <v>0</v>
      </c>
      <c r="V149" s="104"/>
      <c r="W149" s="125" t="str">
        <f t="shared" si="49"/>
        <v>0</v>
      </c>
      <c r="X149" s="125">
        <f t="shared" si="50"/>
        <v>0</v>
      </c>
      <c r="Y149" s="125" t="str">
        <f t="shared" si="51"/>
        <v>0</v>
      </c>
      <c r="Z149" s="282"/>
      <c r="AA149" s="126">
        <f t="shared" si="52"/>
        <v>0</v>
      </c>
      <c r="AB149" s="104"/>
      <c r="AC149" s="126">
        <f t="shared" si="53"/>
        <v>0</v>
      </c>
      <c r="AD149" s="295"/>
      <c r="AE149" s="126">
        <f t="shared" si="60"/>
        <v>0</v>
      </c>
      <c r="AF149" s="105"/>
      <c r="AG149" s="104" t="str">
        <f t="shared" si="54"/>
        <v>0</v>
      </c>
      <c r="AH149" s="295"/>
      <c r="AI149" s="104" t="str">
        <f t="shared" si="55"/>
        <v>0</v>
      </c>
      <c r="AJ149" s="104"/>
      <c r="AK149" s="126" t="str">
        <f t="shared" si="61"/>
        <v/>
      </c>
      <c r="AL149" s="127">
        <f t="shared" si="62"/>
        <v>0</v>
      </c>
      <c r="AM149" s="127">
        <f t="shared" si="63"/>
        <v>0</v>
      </c>
      <c r="AN149" s="128" t="str">
        <f t="shared" si="64"/>
        <v/>
      </c>
      <c r="AO149" s="112"/>
      <c r="AP149" s="107"/>
      <c r="AQ149" s="107"/>
      <c r="AR149" s="107">
        <f t="shared" si="65"/>
        <v>0</v>
      </c>
      <c r="AS149" s="108">
        <f t="shared" si="56"/>
        <v>0</v>
      </c>
    </row>
    <row r="150" spans="1:45" x14ac:dyDescent="0.2">
      <c r="A150" s="82">
        <v>135</v>
      </c>
      <c r="B150" s="82"/>
      <c r="C150" s="110"/>
      <c r="D150" s="110"/>
      <c r="E150" s="110"/>
      <c r="F150" s="110"/>
      <c r="G150" s="110"/>
      <c r="H150" s="240"/>
      <c r="I150" s="196"/>
      <c r="J150" s="196"/>
      <c r="K150" s="123">
        <f t="shared" si="57"/>
        <v>0</v>
      </c>
      <c r="L150" s="115"/>
      <c r="M150" s="124">
        <f t="shared" si="44"/>
        <v>0</v>
      </c>
      <c r="N150" s="125">
        <f t="shared" si="44"/>
        <v>0</v>
      </c>
      <c r="O150" s="125">
        <f t="shared" si="45"/>
        <v>0</v>
      </c>
      <c r="P150" s="125">
        <f t="shared" si="58"/>
        <v>0</v>
      </c>
      <c r="Q150" s="125">
        <f t="shared" si="59"/>
        <v>0</v>
      </c>
      <c r="R150" s="125" t="str">
        <f t="shared" si="46"/>
        <v/>
      </c>
      <c r="S150" s="125">
        <f t="shared" si="47"/>
        <v>0</v>
      </c>
      <c r="T150" s="129"/>
      <c r="U150" s="125">
        <f t="shared" si="48"/>
        <v>0</v>
      </c>
      <c r="V150" s="104"/>
      <c r="W150" s="125" t="str">
        <f t="shared" si="49"/>
        <v>0</v>
      </c>
      <c r="X150" s="125">
        <f t="shared" si="50"/>
        <v>0</v>
      </c>
      <c r="Y150" s="125" t="str">
        <f t="shared" si="51"/>
        <v>0</v>
      </c>
      <c r="Z150" s="282"/>
      <c r="AA150" s="126">
        <f t="shared" si="52"/>
        <v>0</v>
      </c>
      <c r="AB150" s="104"/>
      <c r="AC150" s="126">
        <f t="shared" si="53"/>
        <v>0</v>
      </c>
      <c r="AD150" s="295"/>
      <c r="AE150" s="126">
        <f t="shared" si="60"/>
        <v>0</v>
      </c>
      <c r="AF150" s="105"/>
      <c r="AG150" s="104" t="str">
        <f t="shared" si="54"/>
        <v>0</v>
      </c>
      <c r="AH150" s="295"/>
      <c r="AI150" s="104" t="str">
        <f t="shared" si="55"/>
        <v>0</v>
      </c>
      <c r="AJ150" s="104"/>
      <c r="AK150" s="126" t="str">
        <f t="shared" si="61"/>
        <v/>
      </c>
      <c r="AL150" s="127">
        <f t="shared" si="62"/>
        <v>0</v>
      </c>
      <c r="AM150" s="127">
        <f t="shared" si="63"/>
        <v>0</v>
      </c>
      <c r="AN150" s="128" t="str">
        <f t="shared" si="64"/>
        <v/>
      </c>
      <c r="AO150" s="112"/>
      <c r="AP150" s="107"/>
      <c r="AQ150" s="107"/>
      <c r="AR150" s="107">
        <f t="shared" si="65"/>
        <v>0</v>
      </c>
      <c r="AS150" s="108">
        <f t="shared" si="56"/>
        <v>0</v>
      </c>
    </row>
    <row r="151" spans="1:45" x14ac:dyDescent="0.2">
      <c r="A151" s="82">
        <v>136</v>
      </c>
      <c r="B151" s="82"/>
      <c r="C151" s="110"/>
      <c r="D151" s="110"/>
      <c r="E151" s="110"/>
      <c r="F151" s="110"/>
      <c r="G151" s="110"/>
      <c r="H151" s="240"/>
      <c r="I151" s="196"/>
      <c r="J151" s="196"/>
      <c r="K151" s="123">
        <f t="shared" si="57"/>
        <v>0</v>
      </c>
      <c r="L151" s="115"/>
      <c r="M151" s="124">
        <f t="shared" si="44"/>
        <v>0</v>
      </c>
      <c r="N151" s="125">
        <f t="shared" si="44"/>
        <v>0</v>
      </c>
      <c r="O151" s="125">
        <f t="shared" si="45"/>
        <v>0</v>
      </c>
      <c r="P151" s="125">
        <f t="shared" si="58"/>
        <v>0</v>
      </c>
      <c r="Q151" s="125">
        <f t="shared" si="59"/>
        <v>0</v>
      </c>
      <c r="R151" s="125" t="str">
        <f t="shared" si="46"/>
        <v/>
      </c>
      <c r="S151" s="125">
        <f t="shared" si="47"/>
        <v>0</v>
      </c>
      <c r="T151" s="129"/>
      <c r="U151" s="125">
        <f t="shared" si="48"/>
        <v>0</v>
      </c>
      <c r="V151" s="104"/>
      <c r="W151" s="125" t="str">
        <f t="shared" si="49"/>
        <v>0</v>
      </c>
      <c r="X151" s="125">
        <f t="shared" si="50"/>
        <v>0</v>
      </c>
      <c r="Y151" s="125" t="str">
        <f t="shared" si="51"/>
        <v>0</v>
      </c>
      <c r="Z151" s="282"/>
      <c r="AA151" s="126">
        <f t="shared" si="52"/>
        <v>0</v>
      </c>
      <c r="AB151" s="104"/>
      <c r="AC151" s="126">
        <f t="shared" si="53"/>
        <v>0</v>
      </c>
      <c r="AD151" s="295"/>
      <c r="AE151" s="126">
        <f t="shared" si="60"/>
        <v>0</v>
      </c>
      <c r="AF151" s="105"/>
      <c r="AG151" s="104" t="str">
        <f t="shared" si="54"/>
        <v>0</v>
      </c>
      <c r="AH151" s="295"/>
      <c r="AI151" s="104" t="str">
        <f t="shared" si="55"/>
        <v>0</v>
      </c>
      <c r="AJ151" s="104"/>
      <c r="AK151" s="126" t="str">
        <f t="shared" si="61"/>
        <v/>
      </c>
      <c r="AL151" s="127">
        <f t="shared" si="62"/>
        <v>0</v>
      </c>
      <c r="AM151" s="127">
        <f t="shared" si="63"/>
        <v>0</v>
      </c>
      <c r="AN151" s="128" t="str">
        <f t="shared" si="64"/>
        <v/>
      </c>
      <c r="AO151" s="112"/>
      <c r="AP151" s="107"/>
      <c r="AQ151" s="107"/>
      <c r="AR151" s="107">
        <f t="shared" si="65"/>
        <v>0</v>
      </c>
      <c r="AS151" s="108">
        <f t="shared" si="56"/>
        <v>0</v>
      </c>
    </row>
    <row r="152" spans="1:45" s="111" customFormat="1" x14ac:dyDescent="0.2">
      <c r="A152" s="82">
        <v>137</v>
      </c>
      <c r="B152" s="82"/>
      <c r="C152" s="110"/>
      <c r="D152" s="110"/>
      <c r="E152" s="110"/>
      <c r="F152" s="110"/>
      <c r="G152" s="110"/>
      <c r="H152" s="240"/>
      <c r="I152" s="196"/>
      <c r="J152" s="196"/>
      <c r="K152" s="123">
        <f t="shared" si="57"/>
        <v>0</v>
      </c>
      <c r="L152" s="115"/>
      <c r="M152" s="124">
        <f t="shared" si="44"/>
        <v>0</v>
      </c>
      <c r="N152" s="125">
        <f t="shared" si="44"/>
        <v>0</v>
      </c>
      <c r="O152" s="125">
        <f t="shared" si="45"/>
        <v>0</v>
      </c>
      <c r="P152" s="125">
        <f t="shared" si="58"/>
        <v>0</v>
      </c>
      <c r="Q152" s="125">
        <f t="shared" si="59"/>
        <v>0</v>
      </c>
      <c r="R152" s="125" t="str">
        <f t="shared" si="46"/>
        <v/>
      </c>
      <c r="S152" s="125">
        <f t="shared" si="47"/>
        <v>0</v>
      </c>
      <c r="T152" s="129"/>
      <c r="U152" s="125">
        <f t="shared" si="48"/>
        <v>0</v>
      </c>
      <c r="V152" s="104"/>
      <c r="W152" s="125" t="str">
        <f t="shared" si="49"/>
        <v>0</v>
      </c>
      <c r="X152" s="125">
        <f t="shared" si="50"/>
        <v>0</v>
      </c>
      <c r="Y152" s="125" t="str">
        <f t="shared" si="51"/>
        <v>0</v>
      </c>
      <c r="Z152" s="282"/>
      <c r="AA152" s="126">
        <f t="shared" si="52"/>
        <v>0</v>
      </c>
      <c r="AB152" s="104"/>
      <c r="AC152" s="126">
        <f t="shared" si="53"/>
        <v>0</v>
      </c>
      <c r="AD152" s="295"/>
      <c r="AE152" s="126">
        <f t="shared" si="60"/>
        <v>0</v>
      </c>
      <c r="AF152" s="105"/>
      <c r="AG152" s="104" t="str">
        <f t="shared" si="54"/>
        <v>0</v>
      </c>
      <c r="AH152" s="295"/>
      <c r="AI152" s="104" t="str">
        <f t="shared" si="55"/>
        <v>0</v>
      </c>
      <c r="AJ152" s="104"/>
      <c r="AK152" s="126" t="str">
        <f t="shared" si="61"/>
        <v/>
      </c>
      <c r="AL152" s="127">
        <f t="shared" si="62"/>
        <v>0</v>
      </c>
      <c r="AM152" s="127">
        <f t="shared" si="63"/>
        <v>0</v>
      </c>
      <c r="AN152" s="128" t="str">
        <f t="shared" si="64"/>
        <v/>
      </c>
      <c r="AO152" s="112"/>
      <c r="AP152" s="107"/>
      <c r="AQ152" s="107"/>
      <c r="AR152" s="107">
        <f t="shared" si="65"/>
        <v>0</v>
      </c>
      <c r="AS152" s="108">
        <f t="shared" si="56"/>
        <v>0</v>
      </c>
    </row>
    <row r="153" spans="1:45" s="111" customFormat="1" x14ac:dyDescent="0.2">
      <c r="A153" s="82">
        <v>138</v>
      </c>
      <c r="B153" s="82"/>
      <c r="C153" s="110"/>
      <c r="D153" s="110"/>
      <c r="E153" s="110"/>
      <c r="F153" s="110"/>
      <c r="G153" s="110"/>
      <c r="H153" s="240"/>
      <c r="I153" s="196"/>
      <c r="J153" s="196"/>
      <c r="K153" s="123">
        <f t="shared" si="57"/>
        <v>0</v>
      </c>
      <c r="L153" s="115"/>
      <c r="M153" s="124">
        <f t="shared" si="44"/>
        <v>0</v>
      </c>
      <c r="N153" s="125">
        <f t="shared" si="44"/>
        <v>0</v>
      </c>
      <c r="O153" s="125">
        <f t="shared" si="45"/>
        <v>0</v>
      </c>
      <c r="P153" s="125">
        <f t="shared" si="58"/>
        <v>0</v>
      </c>
      <c r="Q153" s="125">
        <f t="shared" si="59"/>
        <v>0</v>
      </c>
      <c r="R153" s="125" t="str">
        <f t="shared" si="46"/>
        <v/>
      </c>
      <c r="S153" s="125">
        <f t="shared" si="47"/>
        <v>0</v>
      </c>
      <c r="T153" s="129"/>
      <c r="U153" s="125">
        <f t="shared" si="48"/>
        <v>0</v>
      </c>
      <c r="V153" s="104"/>
      <c r="W153" s="125" t="str">
        <f t="shared" si="49"/>
        <v>0</v>
      </c>
      <c r="X153" s="125">
        <f t="shared" si="50"/>
        <v>0</v>
      </c>
      <c r="Y153" s="125" t="str">
        <f t="shared" si="51"/>
        <v>0</v>
      </c>
      <c r="Z153" s="282"/>
      <c r="AA153" s="126">
        <f t="shared" si="52"/>
        <v>0</v>
      </c>
      <c r="AB153" s="104"/>
      <c r="AC153" s="126">
        <f t="shared" si="53"/>
        <v>0</v>
      </c>
      <c r="AD153" s="295"/>
      <c r="AE153" s="126">
        <f t="shared" si="60"/>
        <v>0</v>
      </c>
      <c r="AF153" s="105"/>
      <c r="AG153" s="104" t="str">
        <f t="shared" si="54"/>
        <v>0</v>
      </c>
      <c r="AH153" s="295"/>
      <c r="AI153" s="104" t="str">
        <f t="shared" si="55"/>
        <v>0</v>
      </c>
      <c r="AJ153" s="104"/>
      <c r="AK153" s="126" t="str">
        <f t="shared" si="61"/>
        <v/>
      </c>
      <c r="AL153" s="127">
        <f t="shared" si="62"/>
        <v>0</v>
      </c>
      <c r="AM153" s="127">
        <f t="shared" si="63"/>
        <v>0</v>
      </c>
      <c r="AN153" s="128" t="str">
        <f t="shared" si="64"/>
        <v/>
      </c>
      <c r="AO153" s="112"/>
      <c r="AP153" s="107"/>
      <c r="AQ153" s="107"/>
      <c r="AR153" s="107">
        <f t="shared" si="65"/>
        <v>0</v>
      </c>
      <c r="AS153" s="108">
        <f t="shared" si="56"/>
        <v>0</v>
      </c>
    </row>
    <row r="154" spans="1:45" x14ac:dyDescent="0.2">
      <c r="A154" s="82">
        <v>139</v>
      </c>
      <c r="B154" s="82"/>
      <c r="C154" s="110"/>
      <c r="D154" s="110"/>
      <c r="E154" s="110"/>
      <c r="F154" s="110"/>
      <c r="G154" s="110"/>
      <c r="H154" s="240"/>
      <c r="I154" s="196"/>
      <c r="J154" s="196"/>
      <c r="K154" s="123">
        <f t="shared" si="57"/>
        <v>0</v>
      </c>
      <c r="L154" s="115"/>
      <c r="M154" s="124">
        <f t="shared" si="44"/>
        <v>0</v>
      </c>
      <c r="N154" s="125">
        <f t="shared" si="44"/>
        <v>0</v>
      </c>
      <c r="O154" s="125">
        <f t="shared" si="45"/>
        <v>0</v>
      </c>
      <c r="P154" s="125">
        <f t="shared" si="58"/>
        <v>0</v>
      </c>
      <c r="Q154" s="125">
        <f t="shared" si="59"/>
        <v>0</v>
      </c>
      <c r="R154" s="125" t="str">
        <f t="shared" si="46"/>
        <v/>
      </c>
      <c r="S154" s="125">
        <f t="shared" si="47"/>
        <v>0</v>
      </c>
      <c r="T154" s="129"/>
      <c r="U154" s="125">
        <f t="shared" si="48"/>
        <v>0</v>
      </c>
      <c r="V154" s="104"/>
      <c r="W154" s="125" t="str">
        <f t="shared" si="49"/>
        <v>0</v>
      </c>
      <c r="X154" s="125">
        <f t="shared" si="50"/>
        <v>0</v>
      </c>
      <c r="Y154" s="125" t="str">
        <f t="shared" si="51"/>
        <v>0</v>
      </c>
      <c r="Z154" s="282"/>
      <c r="AA154" s="126">
        <f t="shared" si="52"/>
        <v>0</v>
      </c>
      <c r="AB154" s="104"/>
      <c r="AC154" s="126">
        <f t="shared" si="53"/>
        <v>0</v>
      </c>
      <c r="AD154" s="295"/>
      <c r="AE154" s="126">
        <f t="shared" si="60"/>
        <v>0</v>
      </c>
      <c r="AF154" s="105"/>
      <c r="AG154" s="104" t="str">
        <f t="shared" si="54"/>
        <v>0</v>
      </c>
      <c r="AH154" s="295"/>
      <c r="AI154" s="104" t="str">
        <f t="shared" si="55"/>
        <v>0</v>
      </c>
      <c r="AJ154" s="104"/>
      <c r="AK154" s="126" t="str">
        <f t="shared" si="61"/>
        <v/>
      </c>
      <c r="AL154" s="127">
        <f t="shared" si="62"/>
        <v>0</v>
      </c>
      <c r="AM154" s="127">
        <f t="shared" si="63"/>
        <v>0</v>
      </c>
      <c r="AN154" s="128" t="str">
        <f t="shared" si="64"/>
        <v/>
      </c>
      <c r="AO154" s="112"/>
      <c r="AP154" s="107"/>
      <c r="AQ154" s="107"/>
      <c r="AR154" s="107">
        <f t="shared" si="65"/>
        <v>0</v>
      </c>
      <c r="AS154" s="108">
        <f t="shared" si="56"/>
        <v>0</v>
      </c>
    </row>
    <row r="155" spans="1:45" x14ac:dyDescent="0.2">
      <c r="A155" s="82">
        <v>140</v>
      </c>
      <c r="B155" s="82"/>
      <c r="C155" s="110"/>
      <c r="D155" s="110"/>
      <c r="E155" s="110"/>
      <c r="F155" s="110"/>
      <c r="G155" s="110"/>
      <c r="H155" s="240"/>
      <c r="I155" s="196"/>
      <c r="J155" s="196"/>
      <c r="K155" s="123">
        <f t="shared" si="57"/>
        <v>0</v>
      </c>
      <c r="L155" s="115"/>
      <c r="M155" s="124">
        <f t="shared" si="44"/>
        <v>0</v>
      </c>
      <c r="N155" s="125">
        <f t="shared" si="44"/>
        <v>0</v>
      </c>
      <c r="O155" s="125">
        <f t="shared" si="45"/>
        <v>0</v>
      </c>
      <c r="P155" s="125">
        <f t="shared" si="58"/>
        <v>0</v>
      </c>
      <c r="Q155" s="125">
        <f t="shared" si="59"/>
        <v>0</v>
      </c>
      <c r="R155" s="125" t="str">
        <f t="shared" si="46"/>
        <v/>
      </c>
      <c r="S155" s="125">
        <f t="shared" si="47"/>
        <v>0</v>
      </c>
      <c r="T155" s="129"/>
      <c r="U155" s="125">
        <f t="shared" si="48"/>
        <v>0</v>
      </c>
      <c r="V155" s="104"/>
      <c r="W155" s="125" t="str">
        <f t="shared" si="49"/>
        <v>0</v>
      </c>
      <c r="X155" s="125">
        <f t="shared" si="50"/>
        <v>0</v>
      </c>
      <c r="Y155" s="125" t="str">
        <f t="shared" si="51"/>
        <v>0</v>
      </c>
      <c r="Z155" s="282"/>
      <c r="AA155" s="126">
        <f t="shared" si="52"/>
        <v>0</v>
      </c>
      <c r="AB155" s="104"/>
      <c r="AC155" s="126">
        <f t="shared" si="53"/>
        <v>0</v>
      </c>
      <c r="AD155" s="295"/>
      <c r="AE155" s="126">
        <f t="shared" si="60"/>
        <v>0</v>
      </c>
      <c r="AF155" s="105"/>
      <c r="AG155" s="104" t="str">
        <f t="shared" si="54"/>
        <v>0</v>
      </c>
      <c r="AH155" s="295"/>
      <c r="AI155" s="104" t="str">
        <f t="shared" si="55"/>
        <v>0</v>
      </c>
      <c r="AJ155" s="104"/>
      <c r="AK155" s="126" t="str">
        <f t="shared" si="61"/>
        <v/>
      </c>
      <c r="AL155" s="127">
        <f t="shared" si="62"/>
        <v>0</v>
      </c>
      <c r="AM155" s="127">
        <f t="shared" si="63"/>
        <v>0</v>
      </c>
      <c r="AN155" s="128" t="str">
        <f t="shared" si="64"/>
        <v/>
      </c>
      <c r="AO155" s="112"/>
      <c r="AP155" s="107"/>
      <c r="AQ155" s="107"/>
      <c r="AR155" s="107">
        <f t="shared" si="65"/>
        <v>0</v>
      </c>
      <c r="AS155" s="108">
        <f t="shared" si="56"/>
        <v>0</v>
      </c>
    </row>
    <row r="156" spans="1:45" x14ac:dyDescent="0.2">
      <c r="A156" s="82">
        <v>141</v>
      </c>
      <c r="B156" s="82"/>
      <c r="C156" s="110"/>
      <c r="D156" s="110"/>
      <c r="E156" s="110"/>
      <c r="F156" s="110"/>
      <c r="G156" s="110"/>
      <c r="H156" s="240"/>
      <c r="I156" s="196"/>
      <c r="J156" s="196"/>
      <c r="K156" s="123">
        <f t="shared" si="57"/>
        <v>0</v>
      </c>
      <c r="L156" s="115"/>
      <c r="M156" s="124">
        <f t="shared" si="44"/>
        <v>0</v>
      </c>
      <c r="N156" s="125">
        <f t="shared" si="44"/>
        <v>0</v>
      </c>
      <c r="O156" s="125">
        <f t="shared" si="45"/>
        <v>0</v>
      </c>
      <c r="P156" s="125">
        <f t="shared" si="58"/>
        <v>0</v>
      </c>
      <c r="Q156" s="125">
        <f t="shared" si="59"/>
        <v>0</v>
      </c>
      <c r="R156" s="125" t="str">
        <f t="shared" si="46"/>
        <v/>
      </c>
      <c r="S156" s="125">
        <f t="shared" si="47"/>
        <v>0</v>
      </c>
      <c r="T156" s="129"/>
      <c r="U156" s="125">
        <f t="shared" si="48"/>
        <v>0</v>
      </c>
      <c r="V156" s="104"/>
      <c r="W156" s="125" t="str">
        <f t="shared" si="49"/>
        <v>0</v>
      </c>
      <c r="X156" s="125">
        <f t="shared" si="50"/>
        <v>0</v>
      </c>
      <c r="Y156" s="125" t="str">
        <f t="shared" si="51"/>
        <v>0</v>
      </c>
      <c r="Z156" s="282"/>
      <c r="AA156" s="126">
        <f t="shared" si="52"/>
        <v>0</v>
      </c>
      <c r="AB156" s="104"/>
      <c r="AC156" s="126">
        <f t="shared" si="53"/>
        <v>0</v>
      </c>
      <c r="AD156" s="295"/>
      <c r="AE156" s="126">
        <f t="shared" si="60"/>
        <v>0</v>
      </c>
      <c r="AF156" s="105"/>
      <c r="AG156" s="104" t="str">
        <f t="shared" si="54"/>
        <v>0</v>
      </c>
      <c r="AH156" s="295"/>
      <c r="AI156" s="104" t="str">
        <f t="shared" si="55"/>
        <v>0</v>
      </c>
      <c r="AJ156" s="104"/>
      <c r="AK156" s="126" t="str">
        <f t="shared" si="61"/>
        <v/>
      </c>
      <c r="AL156" s="127">
        <f t="shared" si="62"/>
        <v>0</v>
      </c>
      <c r="AM156" s="127">
        <f t="shared" si="63"/>
        <v>0</v>
      </c>
      <c r="AN156" s="128" t="str">
        <f t="shared" si="64"/>
        <v/>
      </c>
      <c r="AO156" s="112"/>
      <c r="AP156" s="107"/>
      <c r="AQ156" s="107"/>
      <c r="AR156" s="107">
        <f t="shared" si="65"/>
        <v>0</v>
      </c>
      <c r="AS156" s="108">
        <f t="shared" si="56"/>
        <v>0</v>
      </c>
    </row>
    <row r="157" spans="1:45" x14ac:dyDescent="0.2">
      <c r="A157" s="82">
        <v>142</v>
      </c>
      <c r="B157" s="82"/>
      <c r="C157" s="110"/>
      <c r="D157" s="110"/>
      <c r="E157" s="110"/>
      <c r="F157" s="110"/>
      <c r="G157" s="110"/>
      <c r="H157" s="240"/>
      <c r="I157" s="196"/>
      <c r="J157" s="196"/>
      <c r="K157" s="123">
        <f t="shared" si="57"/>
        <v>0</v>
      </c>
      <c r="L157" s="115"/>
      <c r="M157" s="124">
        <f t="shared" si="44"/>
        <v>0</v>
      </c>
      <c r="N157" s="125">
        <f t="shared" si="44"/>
        <v>0</v>
      </c>
      <c r="O157" s="125">
        <f t="shared" si="45"/>
        <v>0</v>
      </c>
      <c r="P157" s="125">
        <f t="shared" si="58"/>
        <v>0</v>
      </c>
      <c r="Q157" s="125">
        <f t="shared" si="59"/>
        <v>0</v>
      </c>
      <c r="R157" s="125" t="str">
        <f t="shared" si="46"/>
        <v/>
      </c>
      <c r="S157" s="125">
        <f t="shared" si="47"/>
        <v>0</v>
      </c>
      <c r="T157" s="129"/>
      <c r="U157" s="125">
        <f t="shared" si="48"/>
        <v>0</v>
      </c>
      <c r="V157" s="104"/>
      <c r="W157" s="125" t="str">
        <f t="shared" si="49"/>
        <v>0</v>
      </c>
      <c r="X157" s="125">
        <f t="shared" si="50"/>
        <v>0</v>
      </c>
      <c r="Y157" s="125" t="str">
        <f t="shared" si="51"/>
        <v>0</v>
      </c>
      <c r="Z157" s="282"/>
      <c r="AA157" s="126">
        <f t="shared" si="52"/>
        <v>0</v>
      </c>
      <c r="AB157" s="104"/>
      <c r="AC157" s="126">
        <f t="shared" si="53"/>
        <v>0</v>
      </c>
      <c r="AD157" s="295"/>
      <c r="AE157" s="126">
        <f t="shared" si="60"/>
        <v>0</v>
      </c>
      <c r="AF157" s="105"/>
      <c r="AG157" s="104" t="str">
        <f t="shared" si="54"/>
        <v>0</v>
      </c>
      <c r="AH157" s="295"/>
      <c r="AI157" s="104" t="str">
        <f t="shared" si="55"/>
        <v>0</v>
      </c>
      <c r="AJ157" s="104"/>
      <c r="AK157" s="126" t="str">
        <f t="shared" si="61"/>
        <v/>
      </c>
      <c r="AL157" s="127">
        <f t="shared" si="62"/>
        <v>0</v>
      </c>
      <c r="AM157" s="127">
        <f t="shared" si="63"/>
        <v>0</v>
      </c>
      <c r="AN157" s="128" t="str">
        <f t="shared" si="64"/>
        <v/>
      </c>
      <c r="AO157" s="112"/>
      <c r="AP157" s="107"/>
      <c r="AQ157" s="107"/>
      <c r="AR157" s="107">
        <f t="shared" si="65"/>
        <v>0</v>
      </c>
      <c r="AS157" s="108">
        <f t="shared" si="56"/>
        <v>0</v>
      </c>
    </row>
    <row r="158" spans="1:45" x14ac:dyDescent="0.2">
      <c r="A158" s="82">
        <v>143</v>
      </c>
      <c r="B158" s="82"/>
      <c r="C158" s="110"/>
      <c r="D158" s="110"/>
      <c r="E158" s="110"/>
      <c r="F158" s="110"/>
      <c r="G158" s="110"/>
      <c r="H158" s="240"/>
      <c r="I158" s="196"/>
      <c r="J158" s="196"/>
      <c r="K158" s="123">
        <f t="shared" si="57"/>
        <v>0</v>
      </c>
      <c r="L158" s="115"/>
      <c r="M158" s="124">
        <f t="shared" si="44"/>
        <v>0</v>
      </c>
      <c r="N158" s="125">
        <f t="shared" si="44"/>
        <v>0</v>
      </c>
      <c r="O158" s="125">
        <f t="shared" si="45"/>
        <v>0</v>
      </c>
      <c r="P158" s="125">
        <f t="shared" si="58"/>
        <v>0</v>
      </c>
      <c r="Q158" s="125">
        <f t="shared" si="59"/>
        <v>0</v>
      </c>
      <c r="R158" s="125" t="str">
        <f t="shared" si="46"/>
        <v/>
      </c>
      <c r="S158" s="125">
        <f t="shared" si="47"/>
        <v>0</v>
      </c>
      <c r="T158" s="130"/>
      <c r="U158" s="125">
        <f t="shared" si="48"/>
        <v>0</v>
      </c>
      <c r="V158" s="104"/>
      <c r="W158" s="125" t="str">
        <f t="shared" si="49"/>
        <v>0</v>
      </c>
      <c r="X158" s="125">
        <f t="shared" si="50"/>
        <v>0</v>
      </c>
      <c r="Y158" s="125" t="str">
        <f t="shared" si="51"/>
        <v>0</v>
      </c>
      <c r="Z158" s="282"/>
      <c r="AA158" s="126">
        <f t="shared" si="52"/>
        <v>0</v>
      </c>
      <c r="AB158" s="104"/>
      <c r="AC158" s="126">
        <f t="shared" si="53"/>
        <v>0</v>
      </c>
      <c r="AD158" s="296"/>
      <c r="AE158" s="126">
        <f t="shared" si="60"/>
        <v>0</v>
      </c>
      <c r="AF158" s="106"/>
      <c r="AG158" s="104" t="str">
        <f t="shared" si="54"/>
        <v>0</v>
      </c>
      <c r="AH158" s="296"/>
      <c r="AI158" s="104" t="str">
        <f t="shared" si="55"/>
        <v>0</v>
      </c>
      <c r="AJ158" s="297"/>
      <c r="AK158" s="126" t="str">
        <f t="shared" si="61"/>
        <v/>
      </c>
      <c r="AL158" s="127">
        <f t="shared" si="62"/>
        <v>0</v>
      </c>
      <c r="AM158" s="127">
        <f t="shared" si="63"/>
        <v>0</v>
      </c>
      <c r="AN158" s="128" t="str">
        <f t="shared" si="64"/>
        <v/>
      </c>
      <c r="AO158" s="112"/>
      <c r="AP158" s="107"/>
      <c r="AQ158" s="107"/>
      <c r="AR158" s="107">
        <f t="shared" si="65"/>
        <v>0</v>
      </c>
      <c r="AS158" s="108">
        <f t="shared" si="56"/>
        <v>0</v>
      </c>
    </row>
    <row r="159" spans="1:45" x14ac:dyDescent="0.2">
      <c r="A159" s="82">
        <v>144</v>
      </c>
      <c r="B159" s="82"/>
      <c r="C159" s="110"/>
      <c r="D159" s="110"/>
      <c r="E159" s="110"/>
      <c r="F159" s="110"/>
      <c r="G159" s="110"/>
      <c r="H159" s="240"/>
      <c r="I159" s="196"/>
      <c r="J159" s="196"/>
      <c r="K159" s="123">
        <f t="shared" si="57"/>
        <v>0</v>
      </c>
      <c r="L159" s="115"/>
      <c r="M159" s="124">
        <f t="shared" si="44"/>
        <v>0</v>
      </c>
      <c r="N159" s="125">
        <f t="shared" si="44"/>
        <v>0</v>
      </c>
      <c r="O159" s="125">
        <f t="shared" si="45"/>
        <v>0</v>
      </c>
      <c r="P159" s="125">
        <f t="shared" si="58"/>
        <v>0</v>
      </c>
      <c r="Q159" s="125">
        <f t="shared" si="59"/>
        <v>0</v>
      </c>
      <c r="R159" s="125" t="str">
        <f t="shared" si="46"/>
        <v/>
      </c>
      <c r="S159" s="125">
        <f t="shared" si="47"/>
        <v>0</v>
      </c>
      <c r="T159" s="130"/>
      <c r="U159" s="125">
        <f t="shared" si="48"/>
        <v>0</v>
      </c>
      <c r="V159" s="104"/>
      <c r="W159" s="125" t="str">
        <f t="shared" si="49"/>
        <v>0</v>
      </c>
      <c r="X159" s="125">
        <f t="shared" si="50"/>
        <v>0</v>
      </c>
      <c r="Y159" s="125" t="str">
        <f t="shared" si="51"/>
        <v>0</v>
      </c>
      <c r="Z159" s="282"/>
      <c r="AA159" s="126">
        <f t="shared" si="52"/>
        <v>0</v>
      </c>
      <c r="AB159" s="104"/>
      <c r="AC159" s="126">
        <f t="shared" si="53"/>
        <v>0</v>
      </c>
      <c r="AD159" s="296"/>
      <c r="AE159" s="126">
        <f t="shared" si="60"/>
        <v>0</v>
      </c>
      <c r="AF159" s="106"/>
      <c r="AG159" s="104" t="str">
        <f t="shared" si="54"/>
        <v>0</v>
      </c>
      <c r="AH159" s="296"/>
      <c r="AI159" s="104" t="str">
        <f t="shared" si="55"/>
        <v>0</v>
      </c>
      <c r="AJ159" s="297"/>
      <c r="AK159" s="126" t="str">
        <f t="shared" si="61"/>
        <v/>
      </c>
      <c r="AL159" s="127">
        <f t="shared" si="62"/>
        <v>0</v>
      </c>
      <c r="AM159" s="127">
        <f t="shared" si="63"/>
        <v>0</v>
      </c>
      <c r="AN159" s="128" t="str">
        <f t="shared" si="64"/>
        <v/>
      </c>
      <c r="AO159" s="112"/>
      <c r="AP159" s="107"/>
      <c r="AQ159" s="107"/>
      <c r="AR159" s="107">
        <f t="shared" si="65"/>
        <v>0</v>
      </c>
      <c r="AS159" s="108">
        <f t="shared" si="56"/>
        <v>0</v>
      </c>
    </row>
    <row r="160" spans="1:45" x14ac:dyDescent="0.2">
      <c r="A160" s="82">
        <v>145</v>
      </c>
      <c r="B160" s="82"/>
      <c r="C160" s="110"/>
      <c r="D160" s="110"/>
      <c r="E160" s="110"/>
      <c r="F160" s="110"/>
      <c r="G160" s="110"/>
      <c r="H160" s="240"/>
      <c r="I160" s="196"/>
      <c r="J160" s="196"/>
      <c r="K160" s="123">
        <f t="shared" si="57"/>
        <v>0</v>
      </c>
      <c r="L160" s="115"/>
      <c r="M160" s="124">
        <f t="shared" si="44"/>
        <v>0</v>
      </c>
      <c r="N160" s="125">
        <f t="shared" si="44"/>
        <v>0</v>
      </c>
      <c r="O160" s="125">
        <f t="shared" si="45"/>
        <v>0</v>
      </c>
      <c r="P160" s="125">
        <f t="shared" si="58"/>
        <v>0</v>
      </c>
      <c r="Q160" s="125">
        <f t="shared" si="59"/>
        <v>0</v>
      </c>
      <c r="R160" s="125" t="str">
        <f t="shared" si="46"/>
        <v/>
      </c>
      <c r="S160" s="125">
        <f t="shared" si="47"/>
        <v>0</v>
      </c>
      <c r="T160" s="129"/>
      <c r="U160" s="125">
        <f t="shared" si="48"/>
        <v>0</v>
      </c>
      <c r="V160" s="104"/>
      <c r="W160" s="125" t="str">
        <f t="shared" si="49"/>
        <v>0</v>
      </c>
      <c r="X160" s="125">
        <f t="shared" si="50"/>
        <v>0</v>
      </c>
      <c r="Y160" s="125" t="str">
        <f t="shared" si="51"/>
        <v>0</v>
      </c>
      <c r="Z160" s="282"/>
      <c r="AA160" s="126">
        <f t="shared" si="52"/>
        <v>0</v>
      </c>
      <c r="AB160" s="104"/>
      <c r="AC160" s="126">
        <f t="shared" si="53"/>
        <v>0</v>
      </c>
      <c r="AD160" s="295"/>
      <c r="AE160" s="126">
        <f t="shared" si="60"/>
        <v>0</v>
      </c>
      <c r="AF160" s="105"/>
      <c r="AG160" s="104" t="str">
        <f t="shared" si="54"/>
        <v>0</v>
      </c>
      <c r="AH160" s="295"/>
      <c r="AI160" s="104" t="str">
        <f t="shared" si="55"/>
        <v>0</v>
      </c>
      <c r="AJ160" s="104"/>
      <c r="AK160" s="126" t="str">
        <f t="shared" si="61"/>
        <v/>
      </c>
      <c r="AL160" s="127">
        <f t="shared" si="62"/>
        <v>0</v>
      </c>
      <c r="AM160" s="127">
        <f t="shared" si="63"/>
        <v>0</v>
      </c>
      <c r="AN160" s="128" t="str">
        <f t="shared" si="64"/>
        <v/>
      </c>
      <c r="AO160" s="112"/>
      <c r="AP160" s="107"/>
      <c r="AQ160" s="107"/>
      <c r="AR160" s="107">
        <f t="shared" si="65"/>
        <v>0</v>
      </c>
      <c r="AS160" s="108">
        <f t="shared" si="56"/>
        <v>0</v>
      </c>
    </row>
    <row r="161" spans="1:45" x14ac:dyDescent="0.2">
      <c r="A161" s="82">
        <v>146</v>
      </c>
      <c r="B161" s="82"/>
      <c r="C161" s="110"/>
      <c r="D161" s="110"/>
      <c r="E161" s="110"/>
      <c r="F161" s="110"/>
      <c r="G161" s="110"/>
      <c r="H161" s="240"/>
      <c r="I161" s="196"/>
      <c r="J161" s="196"/>
      <c r="K161" s="123">
        <f t="shared" si="57"/>
        <v>0</v>
      </c>
      <c r="L161" s="115"/>
      <c r="M161" s="124">
        <f t="shared" si="44"/>
        <v>0</v>
      </c>
      <c r="N161" s="125">
        <f t="shared" si="44"/>
        <v>0</v>
      </c>
      <c r="O161" s="125">
        <f t="shared" si="45"/>
        <v>0</v>
      </c>
      <c r="P161" s="125">
        <f t="shared" si="58"/>
        <v>0</v>
      </c>
      <c r="Q161" s="125">
        <f t="shared" si="59"/>
        <v>0</v>
      </c>
      <c r="R161" s="125" t="str">
        <f t="shared" si="46"/>
        <v/>
      </c>
      <c r="S161" s="125">
        <f t="shared" si="47"/>
        <v>0</v>
      </c>
      <c r="T161" s="129"/>
      <c r="U161" s="125">
        <f t="shared" si="48"/>
        <v>0</v>
      </c>
      <c r="V161" s="104"/>
      <c r="W161" s="125" t="str">
        <f t="shared" si="49"/>
        <v>0</v>
      </c>
      <c r="X161" s="125">
        <f t="shared" si="50"/>
        <v>0</v>
      </c>
      <c r="Y161" s="125" t="str">
        <f t="shared" si="51"/>
        <v>0</v>
      </c>
      <c r="Z161" s="282"/>
      <c r="AA161" s="126">
        <f t="shared" si="52"/>
        <v>0</v>
      </c>
      <c r="AB161" s="104"/>
      <c r="AC161" s="126">
        <f t="shared" si="53"/>
        <v>0</v>
      </c>
      <c r="AD161" s="295"/>
      <c r="AE161" s="126">
        <f t="shared" si="60"/>
        <v>0</v>
      </c>
      <c r="AF161" s="105"/>
      <c r="AG161" s="104" t="str">
        <f t="shared" si="54"/>
        <v>0</v>
      </c>
      <c r="AH161" s="295"/>
      <c r="AI161" s="104" t="str">
        <f t="shared" si="55"/>
        <v>0</v>
      </c>
      <c r="AJ161" s="104"/>
      <c r="AK161" s="126" t="str">
        <f t="shared" si="61"/>
        <v/>
      </c>
      <c r="AL161" s="127">
        <f t="shared" si="62"/>
        <v>0</v>
      </c>
      <c r="AM161" s="127">
        <f t="shared" si="63"/>
        <v>0</v>
      </c>
      <c r="AN161" s="128" t="str">
        <f t="shared" si="64"/>
        <v/>
      </c>
      <c r="AO161" s="112"/>
      <c r="AP161" s="107"/>
      <c r="AQ161" s="107"/>
      <c r="AR161" s="107">
        <f t="shared" si="65"/>
        <v>0</v>
      </c>
      <c r="AS161" s="108">
        <f t="shared" si="56"/>
        <v>0</v>
      </c>
    </row>
    <row r="162" spans="1:45" x14ac:dyDescent="0.2">
      <c r="A162" s="82">
        <v>147</v>
      </c>
      <c r="B162" s="82"/>
      <c r="C162" s="110"/>
      <c r="D162" s="110"/>
      <c r="E162" s="110"/>
      <c r="F162" s="110"/>
      <c r="G162" s="110"/>
      <c r="H162" s="240"/>
      <c r="I162" s="196"/>
      <c r="J162" s="196"/>
      <c r="K162" s="123">
        <f t="shared" si="57"/>
        <v>0</v>
      </c>
      <c r="L162" s="115"/>
      <c r="M162" s="124">
        <f t="shared" si="44"/>
        <v>0</v>
      </c>
      <c r="N162" s="125">
        <f t="shared" si="44"/>
        <v>0</v>
      </c>
      <c r="O162" s="125">
        <f t="shared" si="45"/>
        <v>0</v>
      </c>
      <c r="P162" s="125">
        <f t="shared" si="58"/>
        <v>0</v>
      </c>
      <c r="Q162" s="125">
        <f t="shared" si="59"/>
        <v>0</v>
      </c>
      <c r="R162" s="125" t="str">
        <f t="shared" si="46"/>
        <v/>
      </c>
      <c r="S162" s="125">
        <f t="shared" si="47"/>
        <v>0</v>
      </c>
      <c r="T162" s="129"/>
      <c r="U162" s="125">
        <f t="shared" si="48"/>
        <v>0</v>
      </c>
      <c r="V162" s="104"/>
      <c r="W162" s="125" t="str">
        <f t="shared" si="49"/>
        <v>0</v>
      </c>
      <c r="X162" s="125">
        <f t="shared" si="50"/>
        <v>0</v>
      </c>
      <c r="Y162" s="125" t="str">
        <f t="shared" si="51"/>
        <v>0</v>
      </c>
      <c r="Z162" s="282"/>
      <c r="AA162" s="126">
        <f t="shared" si="52"/>
        <v>0</v>
      </c>
      <c r="AB162" s="104"/>
      <c r="AC162" s="126">
        <f t="shared" si="53"/>
        <v>0</v>
      </c>
      <c r="AD162" s="295"/>
      <c r="AE162" s="126">
        <f t="shared" si="60"/>
        <v>0</v>
      </c>
      <c r="AF162" s="105"/>
      <c r="AG162" s="104" t="str">
        <f t="shared" si="54"/>
        <v>0</v>
      </c>
      <c r="AH162" s="295"/>
      <c r="AI162" s="104" t="str">
        <f t="shared" si="55"/>
        <v>0</v>
      </c>
      <c r="AJ162" s="104"/>
      <c r="AK162" s="126" t="str">
        <f t="shared" si="61"/>
        <v/>
      </c>
      <c r="AL162" s="127">
        <f t="shared" si="62"/>
        <v>0</v>
      </c>
      <c r="AM162" s="127">
        <f t="shared" si="63"/>
        <v>0</v>
      </c>
      <c r="AN162" s="128" t="str">
        <f t="shared" si="64"/>
        <v/>
      </c>
      <c r="AO162" s="112"/>
      <c r="AP162" s="107"/>
      <c r="AQ162" s="107"/>
      <c r="AR162" s="107">
        <f t="shared" si="65"/>
        <v>0</v>
      </c>
      <c r="AS162" s="108">
        <f t="shared" si="56"/>
        <v>0</v>
      </c>
    </row>
    <row r="163" spans="1:45" x14ac:dyDescent="0.2">
      <c r="A163" s="82">
        <v>148</v>
      </c>
      <c r="B163" s="82"/>
      <c r="C163" s="110"/>
      <c r="D163" s="110"/>
      <c r="E163" s="110"/>
      <c r="F163" s="110"/>
      <c r="G163" s="110"/>
      <c r="H163" s="240"/>
      <c r="I163" s="196"/>
      <c r="J163" s="196"/>
      <c r="K163" s="123">
        <f t="shared" si="57"/>
        <v>0</v>
      </c>
      <c r="L163" s="115"/>
      <c r="M163" s="124">
        <f t="shared" si="44"/>
        <v>0</v>
      </c>
      <c r="N163" s="125">
        <f t="shared" si="44"/>
        <v>0</v>
      </c>
      <c r="O163" s="125">
        <f t="shared" si="45"/>
        <v>0</v>
      </c>
      <c r="P163" s="125">
        <f t="shared" si="58"/>
        <v>0</v>
      </c>
      <c r="Q163" s="125">
        <f t="shared" si="59"/>
        <v>0</v>
      </c>
      <c r="R163" s="125" t="str">
        <f t="shared" si="46"/>
        <v/>
      </c>
      <c r="S163" s="125">
        <f t="shared" si="47"/>
        <v>0</v>
      </c>
      <c r="T163" s="129"/>
      <c r="U163" s="125">
        <f t="shared" si="48"/>
        <v>0</v>
      </c>
      <c r="V163" s="104"/>
      <c r="W163" s="125" t="str">
        <f t="shared" si="49"/>
        <v>0</v>
      </c>
      <c r="X163" s="125">
        <f t="shared" si="50"/>
        <v>0</v>
      </c>
      <c r="Y163" s="125" t="str">
        <f t="shared" si="51"/>
        <v>0</v>
      </c>
      <c r="Z163" s="282"/>
      <c r="AA163" s="126">
        <f t="shared" si="52"/>
        <v>0</v>
      </c>
      <c r="AB163" s="104"/>
      <c r="AC163" s="126">
        <f t="shared" si="53"/>
        <v>0</v>
      </c>
      <c r="AD163" s="295"/>
      <c r="AE163" s="126">
        <f t="shared" si="60"/>
        <v>0</v>
      </c>
      <c r="AF163" s="105"/>
      <c r="AG163" s="104" t="str">
        <f t="shared" si="54"/>
        <v>0</v>
      </c>
      <c r="AH163" s="295"/>
      <c r="AI163" s="104" t="str">
        <f t="shared" si="55"/>
        <v>0</v>
      </c>
      <c r="AJ163" s="104"/>
      <c r="AK163" s="126" t="str">
        <f t="shared" si="61"/>
        <v/>
      </c>
      <c r="AL163" s="127">
        <f t="shared" si="62"/>
        <v>0</v>
      </c>
      <c r="AM163" s="127">
        <f t="shared" si="63"/>
        <v>0</v>
      </c>
      <c r="AN163" s="128" t="str">
        <f t="shared" si="64"/>
        <v/>
      </c>
      <c r="AO163" s="112"/>
      <c r="AP163" s="107"/>
      <c r="AQ163" s="107"/>
      <c r="AR163" s="107">
        <f t="shared" si="65"/>
        <v>0</v>
      </c>
      <c r="AS163" s="108">
        <f t="shared" si="56"/>
        <v>0</v>
      </c>
    </row>
    <row r="164" spans="1:45" s="111" customFormat="1" x14ac:dyDescent="0.2">
      <c r="A164" s="82">
        <v>149</v>
      </c>
      <c r="B164" s="82"/>
      <c r="C164" s="110"/>
      <c r="D164" s="110"/>
      <c r="E164" s="110"/>
      <c r="F164" s="110"/>
      <c r="G164" s="110"/>
      <c r="H164" s="240"/>
      <c r="I164" s="196"/>
      <c r="J164" s="196"/>
      <c r="K164" s="123">
        <f t="shared" si="57"/>
        <v>0</v>
      </c>
      <c r="L164" s="115"/>
      <c r="M164" s="124">
        <f t="shared" ref="M164:N227" si="66">IFERROR(INDEX(DATA_RASHOT,MATCH($B164,RASHOT_NAME,0),MATCH(M$15,data_rashot_titels,0)),0)</f>
        <v>0</v>
      </c>
      <c r="N164" s="125">
        <f t="shared" si="66"/>
        <v>0</v>
      </c>
      <c r="O164" s="125">
        <f t="shared" si="45"/>
        <v>0</v>
      </c>
      <c r="P164" s="125">
        <f t="shared" si="58"/>
        <v>0</v>
      </c>
      <c r="Q164" s="125">
        <f t="shared" si="59"/>
        <v>0</v>
      </c>
      <c r="R164" s="125" t="str">
        <f t="shared" si="46"/>
        <v/>
      </c>
      <c r="S164" s="125">
        <f t="shared" si="47"/>
        <v>0</v>
      </c>
      <c r="T164" s="129"/>
      <c r="U164" s="125">
        <f t="shared" si="48"/>
        <v>0</v>
      </c>
      <c r="V164" s="104"/>
      <c r="W164" s="125" t="str">
        <f t="shared" si="49"/>
        <v>0</v>
      </c>
      <c r="X164" s="125">
        <f t="shared" si="50"/>
        <v>0</v>
      </c>
      <c r="Y164" s="125" t="str">
        <f t="shared" si="51"/>
        <v>0</v>
      </c>
      <c r="Z164" s="282"/>
      <c r="AA164" s="126">
        <f t="shared" si="52"/>
        <v>0</v>
      </c>
      <c r="AB164" s="104"/>
      <c r="AC164" s="126">
        <f t="shared" si="53"/>
        <v>0</v>
      </c>
      <c r="AD164" s="295"/>
      <c r="AE164" s="126">
        <f t="shared" si="60"/>
        <v>0</v>
      </c>
      <c r="AF164" s="105"/>
      <c r="AG164" s="104" t="str">
        <f t="shared" si="54"/>
        <v>0</v>
      </c>
      <c r="AH164" s="295"/>
      <c r="AI164" s="104" t="str">
        <f t="shared" si="55"/>
        <v>0</v>
      </c>
      <c r="AJ164" s="104"/>
      <c r="AK164" s="126" t="str">
        <f t="shared" si="61"/>
        <v/>
      </c>
      <c r="AL164" s="127">
        <f t="shared" si="62"/>
        <v>0</v>
      </c>
      <c r="AM164" s="127">
        <f t="shared" si="63"/>
        <v>0</v>
      </c>
      <c r="AN164" s="128" t="str">
        <f t="shared" si="64"/>
        <v/>
      </c>
      <c r="AO164" s="112"/>
      <c r="AP164" s="107"/>
      <c r="AQ164" s="107"/>
      <c r="AR164" s="107">
        <f t="shared" si="65"/>
        <v>0</v>
      </c>
      <c r="AS164" s="108">
        <f t="shared" si="56"/>
        <v>0</v>
      </c>
    </row>
    <row r="165" spans="1:45" x14ac:dyDescent="0.2">
      <c r="A165" s="82">
        <v>150</v>
      </c>
      <c r="B165" s="82"/>
      <c r="C165" s="110"/>
      <c r="D165" s="110"/>
      <c r="E165" s="110"/>
      <c r="F165" s="110"/>
      <c r="G165" s="110"/>
      <c r="H165" s="240"/>
      <c r="I165" s="196"/>
      <c r="J165" s="196"/>
      <c r="K165" s="123">
        <f t="shared" si="57"/>
        <v>0</v>
      </c>
      <c r="L165" s="115"/>
      <c r="M165" s="124">
        <f t="shared" si="66"/>
        <v>0</v>
      </c>
      <c r="N165" s="125">
        <f t="shared" si="66"/>
        <v>0</v>
      </c>
      <c r="O165" s="125">
        <f t="shared" si="45"/>
        <v>0</v>
      </c>
      <c r="P165" s="125">
        <f t="shared" si="58"/>
        <v>0</v>
      </c>
      <c r="Q165" s="125">
        <f t="shared" si="59"/>
        <v>0</v>
      </c>
      <c r="R165" s="125" t="str">
        <f t="shared" si="46"/>
        <v/>
      </c>
      <c r="S165" s="125">
        <f t="shared" si="47"/>
        <v>0</v>
      </c>
      <c r="T165" s="130"/>
      <c r="U165" s="125">
        <f t="shared" si="48"/>
        <v>0</v>
      </c>
      <c r="V165" s="104"/>
      <c r="W165" s="125" t="str">
        <f t="shared" si="49"/>
        <v>0</v>
      </c>
      <c r="X165" s="125">
        <f t="shared" si="50"/>
        <v>0</v>
      </c>
      <c r="Y165" s="125" t="str">
        <f t="shared" si="51"/>
        <v>0</v>
      </c>
      <c r="Z165" s="282"/>
      <c r="AA165" s="126">
        <f t="shared" si="52"/>
        <v>0</v>
      </c>
      <c r="AB165" s="104"/>
      <c r="AC165" s="126">
        <f t="shared" si="53"/>
        <v>0</v>
      </c>
      <c r="AD165" s="296"/>
      <c r="AE165" s="126">
        <f t="shared" si="60"/>
        <v>0</v>
      </c>
      <c r="AF165" s="106"/>
      <c r="AG165" s="104" t="str">
        <f t="shared" si="54"/>
        <v>0</v>
      </c>
      <c r="AH165" s="296"/>
      <c r="AI165" s="104" t="str">
        <f t="shared" si="55"/>
        <v>0</v>
      </c>
      <c r="AJ165" s="297"/>
      <c r="AK165" s="126" t="str">
        <f t="shared" si="61"/>
        <v/>
      </c>
      <c r="AL165" s="127">
        <f t="shared" si="62"/>
        <v>0</v>
      </c>
      <c r="AM165" s="127">
        <f t="shared" si="63"/>
        <v>0</v>
      </c>
      <c r="AN165" s="128" t="str">
        <f t="shared" si="64"/>
        <v/>
      </c>
      <c r="AO165" s="112"/>
      <c r="AP165" s="107"/>
      <c r="AQ165" s="107"/>
      <c r="AR165" s="107">
        <f t="shared" si="65"/>
        <v>0</v>
      </c>
      <c r="AS165" s="108">
        <f t="shared" si="56"/>
        <v>0</v>
      </c>
    </row>
    <row r="166" spans="1:45" x14ac:dyDescent="0.2">
      <c r="A166" s="82">
        <v>151</v>
      </c>
      <c r="B166" s="82"/>
      <c r="C166" s="110"/>
      <c r="D166" s="110"/>
      <c r="E166" s="110"/>
      <c r="F166" s="110"/>
      <c r="G166" s="110"/>
      <c r="H166" s="240"/>
      <c r="I166" s="196"/>
      <c r="J166" s="196"/>
      <c r="K166" s="123">
        <f t="shared" si="57"/>
        <v>0</v>
      </c>
      <c r="L166" s="199"/>
      <c r="M166" s="124">
        <f t="shared" si="66"/>
        <v>0</v>
      </c>
      <c r="N166" s="125">
        <f t="shared" si="66"/>
        <v>0</v>
      </c>
      <c r="O166" s="125">
        <f t="shared" si="45"/>
        <v>0</v>
      </c>
      <c r="P166" s="125">
        <f t="shared" si="58"/>
        <v>0</v>
      </c>
      <c r="Q166" s="125">
        <f t="shared" si="59"/>
        <v>0</v>
      </c>
      <c r="R166" s="125" t="str">
        <f t="shared" si="46"/>
        <v/>
      </c>
      <c r="S166" s="125">
        <f t="shared" si="47"/>
        <v>0</v>
      </c>
      <c r="T166" s="130"/>
      <c r="U166" s="125">
        <f t="shared" si="48"/>
        <v>0</v>
      </c>
      <c r="V166" s="104"/>
      <c r="W166" s="125" t="str">
        <f t="shared" si="49"/>
        <v>0</v>
      </c>
      <c r="X166" s="125">
        <f t="shared" si="50"/>
        <v>0</v>
      </c>
      <c r="Y166" s="125" t="str">
        <f t="shared" si="51"/>
        <v>0</v>
      </c>
      <c r="Z166" s="282"/>
      <c r="AA166" s="126">
        <f t="shared" si="52"/>
        <v>0</v>
      </c>
      <c r="AB166" s="104"/>
      <c r="AC166" s="126">
        <f t="shared" si="53"/>
        <v>0</v>
      </c>
      <c r="AD166" s="296"/>
      <c r="AE166" s="126">
        <f t="shared" si="60"/>
        <v>0</v>
      </c>
      <c r="AF166" s="106"/>
      <c r="AG166" s="104" t="str">
        <f t="shared" si="54"/>
        <v>0</v>
      </c>
      <c r="AH166" s="296"/>
      <c r="AI166" s="104" t="str">
        <f t="shared" si="55"/>
        <v>0</v>
      </c>
      <c r="AJ166" s="297"/>
      <c r="AK166" s="126" t="str">
        <f t="shared" si="61"/>
        <v/>
      </c>
      <c r="AL166" s="127">
        <f t="shared" si="62"/>
        <v>0</v>
      </c>
      <c r="AM166" s="127">
        <f t="shared" si="63"/>
        <v>0</v>
      </c>
      <c r="AN166" s="128" t="str">
        <f t="shared" si="64"/>
        <v/>
      </c>
      <c r="AO166" s="112"/>
      <c r="AP166" s="107"/>
      <c r="AQ166" s="107"/>
      <c r="AR166" s="107">
        <f t="shared" si="65"/>
        <v>0</v>
      </c>
      <c r="AS166" s="108">
        <f t="shared" si="56"/>
        <v>0</v>
      </c>
    </row>
    <row r="167" spans="1:45" x14ac:dyDescent="0.2">
      <c r="A167" s="82">
        <v>152</v>
      </c>
      <c r="B167" s="82"/>
      <c r="C167" s="110"/>
      <c r="D167" s="110"/>
      <c r="E167" s="110"/>
      <c r="F167" s="110"/>
      <c r="G167" s="110"/>
      <c r="H167" s="240"/>
      <c r="I167" s="196"/>
      <c r="J167" s="196"/>
      <c r="K167" s="123">
        <f t="shared" si="57"/>
        <v>0</v>
      </c>
      <c r="L167" s="199"/>
      <c r="M167" s="124">
        <f t="shared" si="66"/>
        <v>0</v>
      </c>
      <c r="N167" s="125">
        <f t="shared" si="66"/>
        <v>0</v>
      </c>
      <c r="O167" s="125">
        <f t="shared" si="45"/>
        <v>0</v>
      </c>
      <c r="P167" s="125">
        <f t="shared" si="58"/>
        <v>0</v>
      </c>
      <c r="Q167" s="125">
        <f t="shared" si="59"/>
        <v>0</v>
      </c>
      <c r="R167" s="125" t="str">
        <f t="shared" si="46"/>
        <v/>
      </c>
      <c r="S167" s="125">
        <f t="shared" si="47"/>
        <v>0</v>
      </c>
      <c r="T167" s="130"/>
      <c r="U167" s="125">
        <f t="shared" si="48"/>
        <v>0</v>
      </c>
      <c r="V167" s="104"/>
      <c r="W167" s="125" t="str">
        <f t="shared" si="49"/>
        <v>0</v>
      </c>
      <c r="X167" s="125">
        <f t="shared" si="50"/>
        <v>0</v>
      </c>
      <c r="Y167" s="125" t="str">
        <f t="shared" si="51"/>
        <v>0</v>
      </c>
      <c r="Z167" s="282"/>
      <c r="AA167" s="126">
        <f t="shared" si="52"/>
        <v>0</v>
      </c>
      <c r="AB167" s="104"/>
      <c r="AC167" s="126">
        <f t="shared" si="53"/>
        <v>0</v>
      </c>
      <c r="AD167" s="296"/>
      <c r="AE167" s="126">
        <f t="shared" si="60"/>
        <v>0</v>
      </c>
      <c r="AF167" s="106"/>
      <c r="AG167" s="104" t="str">
        <f t="shared" si="54"/>
        <v>0</v>
      </c>
      <c r="AH167" s="296"/>
      <c r="AI167" s="104" t="str">
        <f t="shared" si="55"/>
        <v>0</v>
      </c>
      <c r="AJ167" s="297"/>
      <c r="AK167" s="126" t="str">
        <f t="shared" si="61"/>
        <v/>
      </c>
      <c r="AL167" s="127">
        <f t="shared" si="62"/>
        <v>0</v>
      </c>
      <c r="AM167" s="127">
        <f t="shared" si="63"/>
        <v>0</v>
      </c>
      <c r="AN167" s="128" t="str">
        <f t="shared" si="64"/>
        <v/>
      </c>
      <c r="AO167" s="112"/>
      <c r="AP167" s="107"/>
      <c r="AQ167" s="107"/>
      <c r="AR167" s="107">
        <f t="shared" si="65"/>
        <v>0</v>
      </c>
      <c r="AS167" s="108">
        <f t="shared" si="56"/>
        <v>0</v>
      </c>
    </row>
    <row r="168" spans="1:45" x14ac:dyDescent="0.2">
      <c r="A168" s="82">
        <v>153</v>
      </c>
      <c r="B168" s="82"/>
      <c r="C168" s="110"/>
      <c r="D168" s="110"/>
      <c r="E168" s="110"/>
      <c r="F168" s="110"/>
      <c r="G168" s="110"/>
      <c r="H168" s="240"/>
      <c r="I168" s="196"/>
      <c r="J168" s="196"/>
      <c r="K168" s="123">
        <f t="shared" si="57"/>
        <v>0</v>
      </c>
      <c r="L168" s="115"/>
      <c r="M168" s="124">
        <f t="shared" si="66"/>
        <v>0</v>
      </c>
      <c r="N168" s="125">
        <f t="shared" si="66"/>
        <v>0</v>
      </c>
      <c r="O168" s="125">
        <f t="shared" si="45"/>
        <v>0</v>
      </c>
      <c r="P168" s="125">
        <f t="shared" si="58"/>
        <v>0</v>
      </c>
      <c r="Q168" s="125">
        <f t="shared" si="59"/>
        <v>0</v>
      </c>
      <c r="R168" s="125" t="str">
        <f t="shared" si="46"/>
        <v/>
      </c>
      <c r="S168" s="125">
        <f t="shared" si="47"/>
        <v>0</v>
      </c>
      <c r="T168" s="129"/>
      <c r="U168" s="125">
        <f t="shared" si="48"/>
        <v>0</v>
      </c>
      <c r="V168" s="104"/>
      <c r="W168" s="125" t="str">
        <f t="shared" si="49"/>
        <v>0</v>
      </c>
      <c r="X168" s="125">
        <f t="shared" si="50"/>
        <v>0</v>
      </c>
      <c r="Y168" s="125" t="str">
        <f t="shared" si="51"/>
        <v>0</v>
      </c>
      <c r="Z168" s="282"/>
      <c r="AA168" s="126">
        <f t="shared" si="52"/>
        <v>0</v>
      </c>
      <c r="AB168" s="104"/>
      <c r="AC168" s="126">
        <f t="shared" si="53"/>
        <v>0</v>
      </c>
      <c r="AD168" s="295"/>
      <c r="AE168" s="126">
        <f t="shared" si="60"/>
        <v>0</v>
      </c>
      <c r="AF168" s="105"/>
      <c r="AG168" s="104" t="str">
        <f t="shared" si="54"/>
        <v>0</v>
      </c>
      <c r="AH168" s="295"/>
      <c r="AI168" s="104" t="str">
        <f t="shared" si="55"/>
        <v>0</v>
      </c>
      <c r="AJ168" s="104"/>
      <c r="AK168" s="126" t="str">
        <f t="shared" si="61"/>
        <v/>
      </c>
      <c r="AL168" s="127">
        <f t="shared" si="62"/>
        <v>0</v>
      </c>
      <c r="AM168" s="127">
        <f t="shared" si="63"/>
        <v>0</v>
      </c>
      <c r="AN168" s="128" t="str">
        <f t="shared" si="64"/>
        <v/>
      </c>
      <c r="AO168" s="112"/>
      <c r="AP168" s="107"/>
      <c r="AQ168" s="107"/>
      <c r="AR168" s="107">
        <f t="shared" si="65"/>
        <v>0</v>
      </c>
      <c r="AS168" s="108">
        <f t="shared" si="56"/>
        <v>0</v>
      </c>
    </row>
    <row r="169" spans="1:45" x14ac:dyDescent="0.2">
      <c r="A169" s="82">
        <v>154</v>
      </c>
      <c r="B169" s="82"/>
      <c r="C169" s="110"/>
      <c r="D169" s="110"/>
      <c r="E169" s="110"/>
      <c r="F169" s="110"/>
      <c r="G169" s="110"/>
      <c r="H169" s="240"/>
      <c r="I169" s="196"/>
      <c r="J169" s="196"/>
      <c r="K169" s="123">
        <f t="shared" si="57"/>
        <v>0</v>
      </c>
      <c r="L169" s="199"/>
      <c r="M169" s="124">
        <f t="shared" si="66"/>
        <v>0</v>
      </c>
      <c r="N169" s="125">
        <f t="shared" si="66"/>
        <v>0</v>
      </c>
      <c r="O169" s="125">
        <f t="shared" si="45"/>
        <v>0</v>
      </c>
      <c r="P169" s="125">
        <f t="shared" si="58"/>
        <v>0</v>
      </c>
      <c r="Q169" s="125">
        <f t="shared" si="59"/>
        <v>0</v>
      </c>
      <c r="R169" s="125" t="str">
        <f t="shared" si="46"/>
        <v/>
      </c>
      <c r="S169" s="125">
        <f t="shared" si="47"/>
        <v>0</v>
      </c>
      <c r="T169" s="130"/>
      <c r="U169" s="125">
        <f t="shared" si="48"/>
        <v>0</v>
      </c>
      <c r="V169" s="104"/>
      <c r="W169" s="125" t="str">
        <f t="shared" si="49"/>
        <v>0</v>
      </c>
      <c r="X169" s="125">
        <f t="shared" si="50"/>
        <v>0</v>
      </c>
      <c r="Y169" s="125" t="str">
        <f t="shared" si="51"/>
        <v>0</v>
      </c>
      <c r="Z169" s="282"/>
      <c r="AA169" s="126">
        <f t="shared" si="52"/>
        <v>0</v>
      </c>
      <c r="AB169" s="104"/>
      <c r="AC169" s="126">
        <f t="shared" si="53"/>
        <v>0</v>
      </c>
      <c r="AD169" s="296"/>
      <c r="AE169" s="126">
        <f t="shared" si="60"/>
        <v>0</v>
      </c>
      <c r="AF169" s="106"/>
      <c r="AG169" s="104" t="str">
        <f t="shared" si="54"/>
        <v>0</v>
      </c>
      <c r="AH169" s="296"/>
      <c r="AI169" s="104" t="str">
        <f t="shared" si="55"/>
        <v>0</v>
      </c>
      <c r="AJ169" s="297"/>
      <c r="AK169" s="126" t="str">
        <f t="shared" si="61"/>
        <v/>
      </c>
      <c r="AL169" s="127">
        <f t="shared" si="62"/>
        <v>0</v>
      </c>
      <c r="AM169" s="127">
        <f t="shared" si="63"/>
        <v>0</v>
      </c>
      <c r="AN169" s="128" t="str">
        <f t="shared" si="64"/>
        <v/>
      </c>
      <c r="AO169" s="112"/>
      <c r="AP169" s="107"/>
      <c r="AQ169" s="107"/>
      <c r="AR169" s="107">
        <f t="shared" si="65"/>
        <v>0</v>
      </c>
      <c r="AS169" s="108">
        <f t="shared" si="56"/>
        <v>0</v>
      </c>
    </row>
    <row r="170" spans="1:45" ht="15" x14ac:dyDescent="0.2">
      <c r="A170" s="82">
        <v>155</v>
      </c>
      <c r="B170" s="82"/>
      <c r="C170" s="110"/>
      <c r="D170" s="110"/>
      <c r="E170" s="110"/>
      <c r="F170" s="110"/>
      <c r="G170" s="110"/>
      <c r="H170" s="240"/>
      <c r="I170" s="196"/>
      <c r="J170" s="196"/>
      <c r="K170" s="123">
        <f t="shared" si="57"/>
        <v>0</v>
      </c>
      <c r="L170" s="199"/>
      <c r="M170" s="124">
        <f t="shared" si="66"/>
        <v>0</v>
      </c>
      <c r="N170" s="125">
        <f t="shared" si="66"/>
        <v>0</v>
      </c>
      <c r="O170" s="125">
        <f t="shared" si="45"/>
        <v>0</v>
      </c>
      <c r="P170" s="125">
        <f t="shared" si="58"/>
        <v>0</v>
      </c>
      <c r="Q170" s="125">
        <f t="shared" si="59"/>
        <v>0</v>
      </c>
      <c r="R170" s="125" t="str">
        <f t="shared" si="46"/>
        <v/>
      </c>
      <c r="S170" s="125">
        <f t="shared" si="47"/>
        <v>0</v>
      </c>
      <c r="T170" s="130"/>
      <c r="U170" s="125">
        <f t="shared" si="48"/>
        <v>0</v>
      </c>
      <c r="V170" s="104"/>
      <c r="W170" s="125" t="str">
        <f t="shared" si="49"/>
        <v>0</v>
      </c>
      <c r="X170" s="125">
        <f t="shared" si="50"/>
        <v>0</v>
      </c>
      <c r="Y170" s="125" t="str">
        <f t="shared" si="51"/>
        <v>0</v>
      </c>
      <c r="Z170" s="282"/>
      <c r="AA170" s="126">
        <f t="shared" si="52"/>
        <v>0</v>
      </c>
      <c r="AB170" s="104"/>
      <c r="AC170" s="126">
        <f t="shared" si="53"/>
        <v>0</v>
      </c>
      <c r="AD170" s="296"/>
      <c r="AE170" s="126">
        <f t="shared" si="60"/>
        <v>0</v>
      </c>
      <c r="AF170" s="82"/>
      <c r="AG170" s="104" t="str">
        <f t="shared" si="54"/>
        <v>0</v>
      </c>
      <c r="AH170" s="296"/>
      <c r="AI170" s="104" t="str">
        <f t="shared" si="55"/>
        <v>0</v>
      </c>
      <c r="AJ170" s="297"/>
      <c r="AK170" s="126" t="str">
        <f t="shared" si="61"/>
        <v/>
      </c>
      <c r="AL170" s="127">
        <f t="shared" si="62"/>
        <v>0</v>
      </c>
      <c r="AM170" s="127">
        <f t="shared" si="63"/>
        <v>0</v>
      </c>
      <c r="AN170" s="128" t="str">
        <f t="shared" si="64"/>
        <v/>
      </c>
      <c r="AO170" s="113"/>
      <c r="AP170" s="107"/>
      <c r="AQ170" s="107"/>
      <c r="AR170" s="107">
        <f t="shared" si="65"/>
        <v>0</v>
      </c>
      <c r="AS170" s="108">
        <f t="shared" si="56"/>
        <v>0</v>
      </c>
    </row>
    <row r="171" spans="1:45" x14ac:dyDescent="0.2">
      <c r="A171" s="82">
        <v>156</v>
      </c>
      <c r="B171" s="82"/>
      <c r="C171" s="110"/>
      <c r="D171" s="110"/>
      <c r="E171" s="110"/>
      <c r="F171" s="110"/>
      <c r="G171" s="110"/>
      <c r="H171" s="240"/>
      <c r="I171" s="196"/>
      <c r="J171" s="196"/>
      <c r="K171" s="123">
        <f t="shared" si="57"/>
        <v>0</v>
      </c>
      <c r="L171" s="199"/>
      <c r="M171" s="124">
        <f t="shared" si="66"/>
        <v>0</v>
      </c>
      <c r="N171" s="125">
        <f t="shared" si="66"/>
        <v>0</v>
      </c>
      <c r="O171" s="125">
        <f t="shared" si="45"/>
        <v>0</v>
      </c>
      <c r="P171" s="125">
        <f t="shared" si="58"/>
        <v>0</v>
      </c>
      <c r="Q171" s="125">
        <f t="shared" si="59"/>
        <v>0</v>
      </c>
      <c r="R171" s="125" t="str">
        <f t="shared" si="46"/>
        <v/>
      </c>
      <c r="S171" s="125">
        <f t="shared" si="47"/>
        <v>0</v>
      </c>
      <c r="T171" s="130"/>
      <c r="U171" s="125">
        <f t="shared" si="48"/>
        <v>0</v>
      </c>
      <c r="V171" s="104"/>
      <c r="W171" s="125" t="str">
        <f t="shared" si="49"/>
        <v>0</v>
      </c>
      <c r="X171" s="125">
        <f t="shared" si="50"/>
        <v>0</v>
      </c>
      <c r="Y171" s="125" t="str">
        <f t="shared" si="51"/>
        <v>0</v>
      </c>
      <c r="Z171" s="282"/>
      <c r="AA171" s="126">
        <f t="shared" si="52"/>
        <v>0</v>
      </c>
      <c r="AB171" s="104"/>
      <c r="AC171" s="126">
        <f t="shared" si="53"/>
        <v>0</v>
      </c>
      <c r="AD171" s="296"/>
      <c r="AE171" s="126">
        <f t="shared" si="60"/>
        <v>0</v>
      </c>
      <c r="AF171" s="106"/>
      <c r="AG171" s="104" t="str">
        <f t="shared" si="54"/>
        <v>0</v>
      </c>
      <c r="AH171" s="296"/>
      <c r="AI171" s="104" t="str">
        <f t="shared" si="55"/>
        <v>0</v>
      </c>
      <c r="AJ171" s="297"/>
      <c r="AK171" s="126" t="str">
        <f t="shared" si="61"/>
        <v/>
      </c>
      <c r="AL171" s="127">
        <f t="shared" si="62"/>
        <v>0</v>
      </c>
      <c r="AM171" s="127">
        <f t="shared" si="63"/>
        <v>0</v>
      </c>
      <c r="AN171" s="128" t="str">
        <f t="shared" si="64"/>
        <v/>
      </c>
      <c r="AO171" s="112"/>
      <c r="AP171" s="107"/>
      <c r="AQ171" s="107"/>
      <c r="AR171" s="107">
        <f t="shared" si="65"/>
        <v>0</v>
      </c>
      <c r="AS171" s="108">
        <f t="shared" si="56"/>
        <v>0</v>
      </c>
    </row>
    <row r="172" spans="1:45" ht="15" x14ac:dyDescent="0.2">
      <c r="A172" s="82">
        <v>157</v>
      </c>
      <c r="B172" s="82"/>
      <c r="C172" s="110"/>
      <c r="D172" s="110"/>
      <c r="E172" s="110"/>
      <c r="F172" s="110"/>
      <c r="G172" s="110"/>
      <c r="H172" s="240"/>
      <c r="I172" s="196"/>
      <c r="J172" s="196"/>
      <c r="K172" s="123">
        <f t="shared" si="57"/>
        <v>0</v>
      </c>
      <c r="L172" s="199"/>
      <c r="M172" s="124">
        <f t="shared" si="66"/>
        <v>0</v>
      </c>
      <c r="N172" s="125">
        <f t="shared" si="66"/>
        <v>0</v>
      </c>
      <c r="O172" s="125">
        <f t="shared" si="45"/>
        <v>0</v>
      </c>
      <c r="P172" s="125">
        <f t="shared" si="58"/>
        <v>0</v>
      </c>
      <c r="Q172" s="125">
        <f t="shared" si="59"/>
        <v>0</v>
      </c>
      <c r="R172" s="125" t="str">
        <f t="shared" si="46"/>
        <v/>
      </c>
      <c r="S172" s="125">
        <f t="shared" si="47"/>
        <v>0</v>
      </c>
      <c r="T172" s="130"/>
      <c r="U172" s="125">
        <f t="shared" si="48"/>
        <v>0</v>
      </c>
      <c r="V172" s="104"/>
      <c r="W172" s="125" t="str">
        <f t="shared" si="49"/>
        <v>0</v>
      </c>
      <c r="X172" s="125">
        <f t="shared" si="50"/>
        <v>0</v>
      </c>
      <c r="Y172" s="125" t="str">
        <f t="shared" si="51"/>
        <v>0</v>
      </c>
      <c r="Z172" s="282"/>
      <c r="AA172" s="126">
        <f t="shared" si="52"/>
        <v>0</v>
      </c>
      <c r="AB172" s="104"/>
      <c r="AC172" s="126">
        <f t="shared" si="53"/>
        <v>0</v>
      </c>
      <c r="AD172" s="296"/>
      <c r="AE172" s="126">
        <f t="shared" si="60"/>
        <v>0</v>
      </c>
      <c r="AF172" s="106"/>
      <c r="AG172" s="104" t="str">
        <f t="shared" si="54"/>
        <v>0</v>
      </c>
      <c r="AH172" s="296"/>
      <c r="AI172" s="104" t="str">
        <f t="shared" si="55"/>
        <v>0</v>
      </c>
      <c r="AJ172" s="297"/>
      <c r="AK172" s="126" t="str">
        <f t="shared" si="61"/>
        <v/>
      </c>
      <c r="AL172" s="127">
        <f t="shared" si="62"/>
        <v>0</v>
      </c>
      <c r="AM172" s="127">
        <f t="shared" si="63"/>
        <v>0</v>
      </c>
      <c r="AN172" s="128" t="str">
        <f t="shared" si="64"/>
        <v/>
      </c>
      <c r="AO172" s="113"/>
      <c r="AP172" s="107"/>
      <c r="AQ172" s="107"/>
      <c r="AR172" s="107">
        <f t="shared" si="65"/>
        <v>0</v>
      </c>
      <c r="AS172" s="108">
        <f t="shared" si="56"/>
        <v>0</v>
      </c>
    </row>
    <row r="173" spans="1:45" x14ac:dyDescent="0.2">
      <c r="A173" s="82">
        <v>158</v>
      </c>
      <c r="B173" s="82"/>
      <c r="C173" s="110"/>
      <c r="D173" s="110"/>
      <c r="E173" s="110"/>
      <c r="F173" s="110"/>
      <c r="G173" s="110"/>
      <c r="H173" s="240"/>
      <c r="I173" s="196"/>
      <c r="J173" s="196"/>
      <c r="K173" s="123">
        <f t="shared" si="57"/>
        <v>0</v>
      </c>
      <c r="L173" s="199"/>
      <c r="M173" s="124">
        <f t="shared" si="66"/>
        <v>0</v>
      </c>
      <c r="N173" s="125">
        <f t="shared" si="66"/>
        <v>0</v>
      </c>
      <c r="O173" s="125">
        <f t="shared" si="45"/>
        <v>0</v>
      </c>
      <c r="P173" s="125">
        <f t="shared" si="58"/>
        <v>0</v>
      </c>
      <c r="Q173" s="125">
        <f t="shared" si="59"/>
        <v>0</v>
      </c>
      <c r="R173" s="125" t="str">
        <f t="shared" si="46"/>
        <v/>
      </c>
      <c r="S173" s="125">
        <f t="shared" si="47"/>
        <v>0</v>
      </c>
      <c r="T173" s="130"/>
      <c r="U173" s="125">
        <f t="shared" si="48"/>
        <v>0</v>
      </c>
      <c r="V173" s="104"/>
      <c r="W173" s="125" t="str">
        <f t="shared" si="49"/>
        <v>0</v>
      </c>
      <c r="X173" s="125">
        <f t="shared" si="50"/>
        <v>0</v>
      </c>
      <c r="Y173" s="125" t="str">
        <f t="shared" si="51"/>
        <v>0</v>
      </c>
      <c r="Z173" s="282"/>
      <c r="AA173" s="126">
        <f t="shared" si="52"/>
        <v>0</v>
      </c>
      <c r="AB173" s="104"/>
      <c r="AC173" s="126">
        <f t="shared" si="53"/>
        <v>0</v>
      </c>
      <c r="AD173" s="296"/>
      <c r="AE173" s="126">
        <f t="shared" si="60"/>
        <v>0</v>
      </c>
      <c r="AF173" s="106"/>
      <c r="AG173" s="104" t="str">
        <f t="shared" si="54"/>
        <v>0</v>
      </c>
      <c r="AH173" s="296"/>
      <c r="AI173" s="104" t="str">
        <f t="shared" si="55"/>
        <v>0</v>
      </c>
      <c r="AJ173" s="297"/>
      <c r="AK173" s="126" t="str">
        <f t="shared" si="61"/>
        <v/>
      </c>
      <c r="AL173" s="127">
        <f t="shared" si="62"/>
        <v>0</v>
      </c>
      <c r="AM173" s="127">
        <f t="shared" si="63"/>
        <v>0</v>
      </c>
      <c r="AN173" s="128" t="str">
        <f t="shared" si="64"/>
        <v/>
      </c>
      <c r="AO173" s="114"/>
      <c r="AP173" s="107"/>
      <c r="AQ173" s="107"/>
      <c r="AR173" s="107">
        <f t="shared" si="65"/>
        <v>0</v>
      </c>
      <c r="AS173" s="108">
        <f t="shared" si="56"/>
        <v>0</v>
      </c>
    </row>
    <row r="174" spans="1:45" x14ac:dyDescent="0.2">
      <c r="A174" s="82">
        <v>159</v>
      </c>
      <c r="B174" s="82"/>
      <c r="C174" s="110"/>
      <c r="D174" s="110"/>
      <c r="E174" s="110"/>
      <c r="F174" s="110"/>
      <c r="G174" s="110"/>
      <c r="H174" s="240"/>
      <c r="I174" s="196"/>
      <c r="J174" s="196"/>
      <c r="K174" s="123">
        <f t="shared" si="57"/>
        <v>0</v>
      </c>
      <c r="L174" s="115"/>
      <c r="M174" s="124">
        <f t="shared" si="66"/>
        <v>0</v>
      </c>
      <c r="N174" s="125">
        <f t="shared" si="66"/>
        <v>0</v>
      </c>
      <c r="O174" s="125">
        <f t="shared" si="45"/>
        <v>0</v>
      </c>
      <c r="P174" s="125">
        <f t="shared" si="58"/>
        <v>0</v>
      </c>
      <c r="Q174" s="125">
        <f t="shared" si="59"/>
        <v>0</v>
      </c>
      <c r="R174" s="125" t="str">
        <f t="shared" si="46"/>
        <v/>
      </c>
      <c r="S174" s="125">
        <f t="shared" si="47"/>
        <v>0</v>
      </c>
      <c r="T174" s="129"/>
      <c r="U174" s="125">
        <f t="shared" si="48"/>
        <v>0</v>
      </c>
      <c r="V174" s="104"/>
      <c r="W174" s="125" t="str">
        <f t="shared" si="49"/>
        <v>0</v>
      </c>
      <c r="X174" s="125">
        <f t="shared" si="50"/>
        <v>0</v>
      </c>
      <c r="Y174" s="125" t="str">
        <f t="shared" si="51"/>
        <v>0</v>
      </c>
      <c r="Z174" s="282"/>
      <c r="AA174" s="126">
        <f t="shared" si="52"/>
        <v>0</v>
      </c>
      <c r="AB174" s="104"/>
      <c r="AC174" s="126">
        <f t="shared" si="53"/>
        <v>0</v>
      </c>
      <c r="AD174" s="295"/>
      <c r="AE174" s="126">
        <f t="shared" si="60"/>
        <v>0</v>
      </c>
      <c r="AF174" s="105"/>
      <c r="AG174" s="104" t="str">
        <f t="shared" si="54"/>
        <v>0</v>
      </c>
      <c r="AH174" s="295"/>
      <c r="AI174" s="104" t="str">
        <f t="shared" si="55"/>
        <v>0</v>
      </c>
      <c r="AJ174" s="104"/>
      <c r="AK174" s="126" t="str">
        <f t="shared" si="61"/>
        <v/>
      </c>
      <c r="AL174" s="127">
        <f t="shared" si="62"/>
        <v>0</v>
      </c>
      <c r="AM174" s="127">
        <f t="shared" si="63"/>
        <v>0</v>
      </c>
      <c r="AN174" s="128" t="str">
        <f t="shared" si="64"/>
        <v/>
      </c>
      <c r="AO174" s="112"/>
      <c r="AP174" s="107"/>
      <c r="AQ174" s="107"/>
      <c r="AR174" s="107">
        <f t="shared" si="65"/>
        <v>0</v>
      </c>
      <c r="AS174" s="108">
        <f t="shared" si="56"/>
        <v>0</v>
      </c>
    </row>
    <row r="175" spans="1:45" x14ac:dyDescent="0.2">
      <c r="A175" s="82">
        <v>160</v>
      </c>
      <c r="B175" s="82"/>
      <c r="C175" s="110"/>
      <c r="D175" s="110"/>
      <c r="E175" s="110"/>
      <c r="F175" s="110"/>
      <c r="G175" s="110"/>
      <c r="H175" s="240"/>
      <c r="I175" s="196"/>
      <c r="J175" s="196"/>
      <c r="K175" s="123">
        <f t="shared" si="57"/>
        <v>0</v>
      </c>
      <c r="L175" s="199"/>
      <c r="M175" s="124">
        <f t="shared" si="66"/>
        <v>0</v>
      </c>
      <c r="N175" s="125">
        <f t="shared" si="66"/>
        <v>0</v>
      </c>
      <c r="O175" s="125">
        <f t="shared" si="45"/>
        <v>0</v>
      </c>
      <c r="P175" s="125">
        <f t="shared" si="58"/>
        <v>0</v>
      </c>
      <c r="Q175" s="125">
        <f t="shared" si="59"/>
        <v>0</v>
      </c>
      <c r="R175" s="125" t="str">
        <f t="shared" si="46"/>
        <v/>
      </c>
      <c r="S175" s="125">
        <f t="shared" si="47"/>
        <v>0</v>
      </c>
      <c r="T175" s="130"/>
      <c r="U175" s="125">
        <f t="shared" si="48"/>
        <v>0</v>
      </c>
      <c r="V175" s="104"/>
      <c r="W175" s="125" t="str">
        <f t="shared" si="49"/>
        <v>0</v>
      </c>
      <c r="X175" s="125">
        <f t="shared" si="50"/>
        <v>0</v>
      </c>
      <c r="Y175" s="125" t="str">
        <f t="shared" si="51"/>
        <v>0</v>
      </c>
      <c r="Z175" s="282"/>
      <c r="AA175" s="126">
        <f t="shared" si="52"/>
        <v>0</v>
      </c>
      <c r="AB175" s="104"/>
      <c r="AC175" s="126">
        <f t="shared" si="53"/>
        <v>0</v>
      </c>
      <c r="AD175" s="296"/>
      <c r="AE175" s="126">
        <f t="shared" si="60"/>
        <v>0</v>
      </c>
      <c r="AF175" s="82"/>
      <c r="AG175" s="104" t="str">
        <f t="shared" si="54"/>
        <v>0</v>
      </c>
      <c r="AH175" s="296"/>
      <c r="AI175" s="104" t="str">
        <f t="shared" si="55"/>
        <v>0</v>
      </c>
      <c r="AJ175" s="297"/>
      <c r="AK175" s="126" t="str">
        <f t="shared" si="61"/>
        <v/>
      </c>
      <c r="AL175" s="127">
        <f t="shared" si="62"/>
        <v>0</v>
      </c>
      <c r="AM175" s="127">
        <f t="shared" si="63"/>
        <v>0</v>
      </c>
      <c r="AN175" s="128" t="str">
        <f t="shared" si="64"/>
        <v/>
      </c>
      <c r="AO175" s="112"/>
      <c r="AP175" s="107"/>
      <c r="AQ175" s="107"/>
      <c r="AR175" s="107">
        <f t="shared" si="65"/>
        <v>0</v>
      </c>
      <c r="AS175" s="108">
        <f t="shared" si="56"/>
        <v>0</v>
      </c>
    </row>
    <row r="176" spans="1:45" x14ac:dyDescent="0.2">
      <c r="A176" s="82">
        <v>161</v>
      </c>
      <c r="B176" s="82"/>
      <c r="C176" s="110"/>
      <c r="D176" s="110"/>
      <c r="E176" s="110"/>
      <c r="F176" s="110"/>
      <c r="G176" s="110"/>
      <c r="H176" s="240"/>
      <c r="I176" s="196"/>
      <c r="J176" s="196"/>
      <c r="K176" s="123">
        <f t="shared" si="57"/>
        <v>0</v>
      </c>
      <c r="L176" s="199"/>
      <c r="M176" s="124">
        <f t="shared" si="66"/>
        <v>0</v>
      </c>
      <c r="N176" s="125">
        <f t="shared" si="66"/>
        <v>0</v>
      </c>
      <c r="O176" s="125">
        <f t="shared" si="45"/>
        <v>0</v>
      </c>
      <c r="P176" s="125">
        <f t="shared" si="58"/>
        <v>0</v>
      </c>
      <c r="Q176" s="125">
        <f t="shared" si="59"/>
        <v>0</v>
      </c>
      <c r="R176" s="125" t="str">
        <f t="shared" si="46"/>
        <v/>
      </c>
      <c r="S176" s="125">
        <f t="shared" si="47"/>
        <v>0</v>
      </c>
      <c r="T176" s="130"/>
      <c r="U176" s="125">
        <f t="shared" si="48"/>
        <v>0</v>
      </c>
      <c r="V176" s="104"/>
      <c r="W176" s="125" t="str">
        <f t="shared" si="49"/>
        <v>0</v>
      </c>
      <c r="X176" s="125">
        <f t="shared" si="50"/>
        <v>0</v>
      </c>
      <c r="Y176" s="125" t="str">
        <f t="shared" si="51"/>
        <v>0</v>
      </c>
      <c r="Z176" s="282"/>
      <c r="AA176" s="126">
        <f t="shared" si="52"/>
        <v>0</v>
      </c>
      <c r="AB176" s="104"/>
      <c r="AC176" s="126">
        <f t="shared" si="53"/>
        <v>0</v>
      </c>
      <c r="AD176" s="296"/>
      <c r="AE176" s="126">
        <f t="shared" si="60"/>
        <v>0</v>
      </c>
      <c r="AF176" s="82"/>
      <c r="AG176" s="104" t="str">
        <f t="shared" si="54"/>
        <v>0</v>
      </c>
      <c r="AH176" s="296"/>
      <c r="AI176" s="104" t="str">
        <f t="shared" si="55"/>
        <v>0</v>
      </c>
      <c r="AJ176" s="297"/>
      <c r="AK176" s="126" t="str">
        <f t="shared" si="61"/>
        <v/>
      </c>
      <c r="AL176" s="127">
        <f t="shared" si="62"/>
        <v>0</v>
      </c>
      <c r="AM176" s="127">
        <f t="shared" si="63"/>
        <v>0</v>
      </c>
      <c r="AN176" s="128" t="str">
        <f t="shared" si="64"/>
        <v/>
      </c>
      <c r="AO176" s="112"/>
      <c r="AP176" s="107"/>
      <c r="AQ176" s="107"/>
      <c r="AR176" s="107">
        <f t="shared" si="65"/>
        <v>0</v>
      </c>
      <c r="AS176" s="108">
        <f t="shared" si="56"/>
        <v>0</v>
      </c>
    </row>
    <row r="177" spans="1:45" x14ac:dyDescent="0.2">
      <c r="A177" s="82">
        <v>162</v>
      </c>
      <c r="B177" s="82"/>
      <c r="C177" s="110"/>
      <c r="D177" s="110"/>
      <c r="E177" s="110"/>
      <c r="F177" s="110"/>
      <c r="G177" s="110"/>
      <c r="H177" s="240"/>
      <c r="I177" s="196"/>
      <c r="J177" s="196"/>
      <c r="K177" s="123">
        <f t="shared" si="57"/>
        <v>0</v>
      </c>
      <c r="L177" s="199"/>
      <c r="M177" s="124">
        <f t="shared" si="66"/>
        <v>0</v>
      </c>
      <c r="N177" s="125">
        <f t="shared" si="66"/>
        <v>0</v>
      </c>
      <c r="O177" s="125">
        <f t="shared" si="45"/>
        <v>0</v>
      </c>
      <c r="P177" s="125">
        <f t="shared" si="58"/>
        <v>0</v>
      </c>
      <c r="Q177" s="125">
        <f t="shared" si="59"/>
        <v>0</v>
      </c>
      <c r="R177" s="125" t="str">
        <f t="shared" si="46"/>
        <v/>
      </c>
      <c r="S177" s="125">
        <f t="shared" si="47"/>
        <v>0</v>
      </c>
      <c r="T177" s="130"/>
      <c r="U177" s="125">
        <f t="shared" si="48"/>
        <v>0</v>
      </c>
      <c r="V177" s="104"/>
      <c r="W177" s="125" t="str">
        <f t="shared" si="49"/>
        <v>0</v>
      </c>
      <c r="X177" s="125">
        <f t="shared" si="50"/>
        <v>0</v>
      </c>
      <c r="Y177" s="125" t="str">
        <f t="shared" si="51"/>
        <v>0</v>
      </c>
      <c r="Z177" s="282"/>
      <c r="AA177" s="126">
        <f t="shared" si="52"/>
        <v>0</v>
      </c>
      <c r="AB177" s="104"/>
      <c r="AC177" s="126">
        <f t="shared" si="53"/>
        <v>0</v>
      </c>
      <c r="AD177" s="296"/>
      <c r="AE177" s="126">
        <f t="shared" si="60"/>
        <v>0</v>
      </c>
      <c r="AF177" s="106"/>
      <c r="AG177" s="104" t="str">
        <f t="shared" si="54"/>
        <v>0</v>
      </c>
      <c r="AH177" s="296"/>
      <c r="AI177" s="104" t="str">
        <f t="shared" si="55"/>
        <v>0</v>
      </c>
      <c r="AJ177" s="297"/>
      <c r="AK177" s="126" t="str">
        <f t="shared" si="61"/>
        <v/>
      </c>
      <c r="AL177" s="127">
        <f t="shared" si="62"/>
        <v>0</v>
      </c>
      <c r="AM177" s="127">
        <f t="shared" si="63"/>
        <v>0</v>
      </c>
      <c r="AN177" s="128" t="str">
        <f t="shared" si="64"/>
        <v/>
      </c>
      <c r="AO177" s="112"/>
      <c r="AP177" s="107"/>
      <c r="AQ177" s="107"/>
      <c r="AR177" s="107">
        <f t="shared" si="65"/>
        <v>0</v>
      </c>
      <c r="AS177" s="108">
        <f t="shared" si="56"/>
        <v>0</v>
      </c>
    </row>
    <row r="178" spans="1:45" x14ac:dyDescent="0.2">
      <c r="A178" s="82">
        <v>163</v>
      </c>
      <c r="B178" s="82"/>
      <c r="C178" s="110"/>
      <c r="D178" s="110"/>
      <c r="E178" s="110"/>
      <c r="F178" s="110"/>
      <c r="G178" s="110"/>
      <c r="H178" s="240"/>
      <c r="I178" s="196"/>
      <c r="J178" s="196"/>
      <c r="K178" s="123">
        <f t="shared" si="57"/>
        <v>0</v>
      </c>
      <c r="L178" s="199"/>
      <c r="M178" s="124">
        <f t="shared" si="66"/>
        <v>0</v>
      </c>
      <c r="N178" s="125">
        <f t="shared" si="66"/>
        <v>0</v>
      </c>
      <c r="O178" s="125">
        <f t="shared" si="45"/>
        <v>0</v>
      </c>
      <c r="P178" s="125">
        <f t="shared" si="58"/>
        <v>0</v>
      </c>
      <c r="Q178" s="125">
        <f t="shared" si="59"/>
        <v>0</v>
      </c>
      <c r="R178" s="125" t="str">
        <f t="shared" si="46"/>
        <v/>
      </c>
      <c r="S178" s="125">
        <f t="shared" si="47"/>
        <v>0</v>
      </c>
      <c r="T178" s="130"/>
      <c r="U178" s="125">
        <f t="shared" si="48"/>
        <v>0</v>
      </c>
      <c r="V178" s="104"/>
      <c r="W178" s="125" t="str">
        <f t="shared" si="49"/>
        <v>0</v>
      </c>
      <c r="X178" s="125">
        <f t="shared" si="50"/>
        <v>0</v>
      </c>
      <c r="Y178" s="125" t="str">
        <f t="shared" si="51"/>
        <v>0</v>
      </c>
      <c r="Z178" s="282"/>
      <c r="AA178" s="126">
        <f t="shared" si="52"/>
        <v>0</v>
      </c>
      <c r="AB178" s="104"/>
      <c r="AC178" s="126">
        <f t="shared" si="53"/>
        <v>0</v>
      </c>
      <c r="AD178" s="296"/>
      <c r="AE178" s="126">
        <f t="shared" si="60"/>
        <v>0</v>
      </c>
      <c r="AF178" s="106"/>
      <c r="AG178" s="104" t="str">
        <f t="shared" si="54"/>
        <v>0</v>
      </c>
      <c r="AH178" s="296"/>
      <c r="AI178" s="104" t="str">
        <f t="shared" si="55"/>
        <v>0</v>
      </c>
      <c r="AJ178" s="297"/>
      <c r="AK178" s="126" t="str">
        <f t="shared" si="61"/>
        <v/>
      </c>
      <c r="AL178" s="127">
        <f t="shared" si="62"/>
        <v>0</v>
      </c>
      <c r="AM178" s="127">
        <f t="shared" si="63"/>
        <v>0</v>
      </c>
      <c r="AN178" s="128" t="str">
        <f t="shared" si="64"/>
        <v/>
      </c>
      <c r="AO178" s="112"/>
      <c r="AP178" s="107"/>
      <c r="AQ178" s="107"/>
      <c r="AR178" s="107">
        <f t="shared" si="65"/>
        <v>0</v>
      </c>
      <c r="AS178" s="108">
        <f t="shared" si="56"/>
        <v>0</v>
      </c>
    </row>
    <row r="179" spans="1:45" x14ac:dyDescent="0.2">
      <c r="A179" s="82">
        <v>164</v>
      </c>
      <c r="B179" s="82"/>
      <c r="C179" s="110"/>
      <c r="D179" s="110"/>
      <c r="E179" s="110"/>
      <c r="F179" s="110"/>
      <c r="G179" s="110"/>
      <c r="H179" s="240"/>
      <c r="I179" s="196"/>
      <c r="J179" s="196"/>
      <c r="K179" s="123">
        <f t="shared" si="57"/>
        <v>0</v>
      </c>
      <c r="L179" s="199"/>
      <c r="M179" s="124">
        <f t="shared" si="66"/>
        <v>0</v>
      </c>
      <c r="N179" s="125">
        <f t="shared" si="66"/>
        <v>0</v>
      </c>
      <c r="O179" s="125">
        <f t="shared" si="45"/>
        <v>0</v>
      </c>
      <c r="P179" s="125">
        <f t="shared" si="58"/>
        <v>0</v>
      </c>
      <c r="Q179" s="125">
        <f t="shared" si="59"/>
        <v>0</v>
      </c>
      <c r="R179" s="125" t="str">
        <f t="shared" si="46"/>
        <v/>
      </c>
      <c r="S179" s="125">
        <f t="shared" si="47"/>
        <v>0</v>
      </c>
      <c r="T179" s="130"/>
      <c r="U179" s="125">
        <f t="shared" si="48"/>
        <v>0</v>
      </c>
      <c r="V179" s="104"/>
      <c r="W179" s="125" t="str">
        <f t="shared" si="49"/>
        <v>0</v>
      </c>
      <c r="X179" s="125">
        <f t="shared" si="50"/>
        <v>0</v>
      </c>
      <c r="Y179" s="125" t="str">
        <f t="shared" si="51"/>
        <v>0</v>
      </c>
      <c r="Z179" s="282"/>
      <c r="AA179" s="126">
        <f t="shared" si="52"/>
        <v>0</v>
      </c>
      <c r="AB179" s="104"/>
      <c r="AC179" s="126">
        <f t="shared" si="53"/>
        <v>0</v>
      </c>
      <c r="AD179" s="296"/>
      <c r="AE179" s="126">
        <f t="shared" si="60"/>
        <v>0</v>
      </c>
      <c r="AF179" s="106"/>
      <c r="AG179" s="104" t="str">
        <f t="shared" si="54"/>
        <v>0</v>
      </c>
      <c r="AH179" s="296"/>
      <c r="AI179" s="104" t="str">
        <f t="shared" si="55"/>
        <v>0</v>
      </c>
      <c r="AJ179" s="297"/>
      <c r="AK179" s="126" t="str">
        <f t="shared" si="61"/>
        <v/>
      </c>
      <c r="AL179" s="127">
        <f t="shared" si="62"/>
        <v>0</v>
      </c>
      <c r="AM179" s="127">
        <f t="shared" si="63"/>
        <v>0</v>
      </c>
      <c r="AN179" s="128" t="str">
        <f t="shared" si="64"/>
        <v/>
      </c>
      <c r="AO179" s="112"/>
      <c r="AP179" s="107"/>
      <c r="AQ179" s="107"/>
      <c r="AR179" s="107">
        <f t="shared" si="65"/>
        <v>0</v>
      </c>
      <c r="AS179" s="108">
        <f t="shared" si="56"/>
        <v>0</v>
      </c>
    </row>
    <row r="180" spans="1:45" x14ac:dyDescent="0.2">
      <c r="A180" s="82">
        <v>165</v>
      </c>
      <c r="B180" s="82"/>
      <c r="C180" s="110"/>
      <c r="D180" s="110"/>
      <c r="E180" s="110"/>
      <c r="F180" s="110"/>
      <c r="G180" s="110"/>
      <c r="H180" s="240"/>
      <c r="I180" s="196"/>
      <c r="J180" s="196"/>
      <c r="K180" s="123">
        <f t="shared" si="57"/>
        <v>0</v>
      </c>
      <c r="L180" s="115"/>
      <c r="M180" s="124">
        <f t="shared" si="66"/>
        <v>0</v>
      </c>
      <c r="N180" s="125">
        <f t="shared" si="66"/>
        <v>0</v>
      </c>
      <c r="O180" s="125">
        <f t="shared" si="45"/>
        <v>0</v>
      </c>
      <c r="P180" s="125">
        <f t="shared" si="58"/>
        <v>0</v>
      </c>
      <c r="Q180" s="125">
        <f t="shared" si="59"/>
        <v>0</v>
      </c>
      <c r="R180" s="125" t="str">
        <f t="shared" si="46"/>
        <v/>
      </c>
      <c r="S180" s="125">
        <f t="shared" si="47"/>
        <v>0</v>
      </c>
      <c r="T180" s="129"/>
      <c r="U180" s="125">
        <f t="shared" si="48"/>
        <v>0</v>
      </c>
      <c r="V180" s="104"/>
      <c r="W180" s="125" t="str">
        <f t="shared" si="49"/>
        <v>0</v>
      </c>
      <c r="X180" s="125">
        <f t="shared" si="50"/>
        <v>0</v>
      </c>
      <c r="Y180" s="125" t="str">
        <f t="shared" si="51"/>
        <v>0</v>
      </c>
      <c r="Z180" s="282"/>
      <c r="AA180" s="126">
        <f t="shared" si="52"/>
        <v>0</v>
      </c>
      <c r="AB180" s="104"/>
      <c r="AC180" s="126">
        <f t="shared" si="53"/>
        <v>0</v>
      </c>
      <c r="AD180" s="295"/>
      <c r="AE180" s="126">
        <f t="shared" si="60"/>
        <v>0</v>
      </c>
      <c r="AF180" s="105"/>
      <c r="AG180" s="104" t="str">
        <f t="shared" si="54"/>
        <v>0</v>
      </c>
      <c r="AH180" s="295"/>
      <c r="AI180" s="104" t="str">
        <f t="shared" si="55"/>
        <v>0</v>
      </c>
      <c r="AJ180" s="104"/>
      <c r="AK180" s="126" t="str">
        <f t="shared" si="61"/>
        <v/>
      </c>
      <c r="AL180" s="127">
        <f t="shared" si="62"/>
        <v>0</v>
      </c>
      <c r="AM180" s="127">
        <f t="shared" si="63"/>
        <v>0</v>
      </c>
      <c r="AN180" s="128" t="str">
        <f t="shared" si="64"/>
        <v/>
      </c>
      <c r="AO180" s="112"/>
      <c r="AP180" s="107"/>
      <c r="AQ180" s="107"/>
      <c r="AR180" s="107">
        <f t="shared" si="65"/>
        <v>0</v>
      </c>
      <c r="AS180" s="108">
        <f t="shared" si="56"/>
        <v>0</v>
      </c>
    </row>
    <row r="181" spans="1:45" x14ac:dyDescent="0.2">
      <c r="A181" s="82">
        <v>166</v>
      </c>
      <c r="B181" s="82"/>
      <c r="C181" s="110"/>
      <c r="D181" s="110"/>
      <c r="E181" s="110"/>
      <c r="F181" s="110"/>
      <c r="G181" s="110"/>
      <c r="H181" s="240"/>
      <c r="I181" s="196"/>
      <c r="J181" s="196"/>
      <c r="K181" s="123">
        <f t="shared" si="57"/>
        <v>0</v>
      </c>
      <c r="L181" s="199"/>
      <c r="M181" s="124">
        <f t="shared" si="66"/>
        <v>0</v>
      </c>
      <c r="N181" s="125">
        <f t="shared" si="66"/>
        <v>0</v>
      </c>
      <c r="O181" s="125">
        <f t="shared" si="45"/>
        <v>0</v>
      </c>
      <c r="P181" s="125">
        <f t="shared" si="58"/>
        <v>0</v>
      </c>
      <c r="Q181" s="125">
        <f t="shared" si="59"/>
        <v>0</v>
      </c>
      <c r="R181" s="125" t="str">
        <f t="shared" si="46"/>
        <v/>
      </c>
      <c r="S181" s="125">
        <f t="shared" si="47"/>
        <v>0</v>
      </c>
      <c r="T181" s="130"/>
      <c r="U181" s="125">
        <f t="shared" si="48"/>
        <v>0</v>
      </c>
      <c r="V181" s="104"/>
      <c r="W181" s="125" t="str">
        <f t="shared" si="49"/>
        <v>0</v>
      </c>
      <c r="X181" s="125">
        <f t="shared" si="50"/>
        <v>0</v>
      </c>
      <c r="Y181" s="125" t="str">
        <f t="shared" si="51"/>
        <v>0</v>
      </c>
      <c r="Z181" s="282"/>
      <c r="AA181" s="126">
        <f t="shared" si="52"/>
        <v>0</v>
      </c>
      <c r="AB181" s="104"/>
      <c r="AC181" s="126">
        <f t="shared" si="53"/>
        <v>0</v>
      </c>
      <c r="AD181" s="296"/>
      <c r="AE181" s="126">
        <f t="shared" si="60"/>
        <v>0</v>
      </c>
      <c r="AF181" s="106"/>
      <c r="AG181" s="104" t="str">
        <f t="shared" si="54"/>
        <v>0</v>
      </c>
      <c r="AH181" s="296"/>
      <c r="AI181" s="104" t="str">
        <f t="shared" si="55"/>
        <v>0</v>
      </c>
      <c r="AJ181" s="297"/>
      <c r="AK181" s="126" t="str">
        <f t="shared" si="61"/>
        <v/>
      </c>
      <c r="AL181" s="127">
        <f t="shared" si="62"/>
        <v>0</v>
      </c>
      <c r="AM181" s="127">
        <f t="shared" si="63"/>
        <v>0</v>
      </c>
      <c r="AN181" s="128" t="str">
        <f t="shared" si="64"/>
        <v/>
      </c>
      <c r="AO181" s="112"/>
      <c r="AP181" s="107"/>
      <c r="AQ181" s="107"/>
      <c r="AR181" s="107">
        <f t="shared" si="65"/>
        <v>0</v>
      </c>
      <c r="AS181" s="108">
        <f t="shared" si="56"/>
        <v>0</v>
      </c>
    </row>
    <row r="182" spans="1:45" x14ac:dyDescent="0.2">
      <c r="A182" s="82">
        <v>167</v>
      </c>
      <c r="B182" s="82"/>
      <c r="C182" s="110"/>
      <c r="D182" s="110"/>
      <c r="E182" s="110"/>
      <c r="F182" s="110"/>
      <c r="G182" s="110"/>
      <c r="H182" s="240"/>
      <c r="I182" s="196"/>
      <c r="J182" s="196"/>
      <c r="K182" s="123">
        <f t="shared" si="57"/>
        <v>0</v>
      </c>
      <c r="L182" s="115"/>
      <c r="M182" s="124">
        <f t="shared" si="66"/>
        <v>0</v>
      </c>
      <c r="N182" s="125">
        <f t="shared" si="66"/>
        <v>0</v>
      </c>
      <c r="O182" s="125">
        <f t="shared" si="45"/>
        <v>0</v>
      </c>
      <c r="P182" s="125">
        <f t="shared" si="58"/>
        <v>0</v>
      </c>
      <c r="Q182" s="125">
        <f t="shared" si="59"/>
        <v>0</v>
      </c>
      <c r="R182" s="125" t="str">
        <f t="shared" si="46"/>
        <v/>
      </c>
      <c r="S182" s="125">
        <f t="shared" si="47"/>
        <v>0</v>
      </c>
      <c r="T182" s="129"/>
      <c r="U182" s="125">
        <f t="shared" si="48"/>
        <v>0</v>
      </c>
      <c r="V182" s="104"/>
      <c r="W182" s="125" t="str">
        <f t="shared" si="49"/>
        <v>0</v>
      </c>
      <c r="X182" s="125">
        <f t="shared" si="50"/>
        <v>0</v>
      </c>
      <c r="Y182" s="125" t="str">
        <f t="shared" si="51"/>
        <v>0</v>
      </c>
      <c r="Z182" s="282"/>
      <c r="AA182" s="126">
        <f t="shared" si="52"/>
        <v>0</v>
      </c>
      <c r="AB182" s="104"/>
      <c r="AC182" s="126">
        <f t="shared" si="53"/>
        <v>0</v>
      </c>
      <c r="AD182" s="295"/>
      <c r="AE182" s="126">
        <f t="shared" si="60"/>
        <v>0</v>
      </c>
      <c r="AF182" s="105"/>
      <c r="AG182" s="104" t="str">
        <f t="shared" si="54"/>
        <v>0</v>
      </c>
      <c r="AH182" s="295"/>
      <c r="AI182" s="104" t="str">
        <f t="shared" si="55"/>
        <v>0</v>
      </c>
      <c r="AJ182" s="104"/>
      <c r="AK182" s="126" t="str">
        <f t="shared" si="61"/>
        <v/>
      </c>
      <c r="AL182" s="127">
        <f t="shared" si="62"/>
        <v>0</v>
      </c>
      <c r="AM182" s="127">
        <f t="shared" si="63"/>
        <v>0</v>
      </c>
      <c r="AN182" s="128" t="str">
        <f t="shared" si="64"/>
        <v/>
      </c>
      <c r="AO182" s="112"/>
      <c r="AP182" s="107"/>
      <c r="AQ182" s="107"/>
      <c r="AR182" s="107">
        <f t="shared" si="65"/>
        <v>0</v>
      </c>
      <c r="AS182" s="108">
        <f t="shared" si="56"/>
        <v>0</v>
      </c>
    </row>
    <row r="183" spans="1:45" x14ac:dyDescent="0.2">
      <c r="A183" s="82">
        <v>168</v>
      </c>
      <c r="B183" s="82"/>
      <c r="C183" s="110"/>
      <c r="D183" s="110"/>
      <c r="E183" s="110"/>
      <c r="F183" s="110"/>
      <c r="G183" s="110"/>
      <c r="H183" s="240"/>
      <c r="I183" s="196"/>
      <c r="J183" s="196"/>
      <c r="K183" s="123">
        <f t="shared" si="57"/>
        <v>0</v>
      </c>
      <c r="L183" s="115"/>
      <c r="M183" s="124">
        <f t="shared" si="66"/>
        <v>0</v>
      </c>
      <c r="N183" s="125">
        <f t="shared" si="66"/>
        <v>0</v>
      </c>
      <c r="O183" s="125">
        <f t="shared" si="45"/>
        <v>0</v>
      </c>
      <c r="P183" s="125">
        <f t="shared" si="58"/>
        <v>0</v>
      </c>
      <c r="Q183" s="125">
        <f t="shared" si="59"/>
        <v>0</v>
      </c>
      <c r="R183" s="125" t="str">
        <f t="shared" si="46"/>
        <v/>
      </c>
      <c r="S183" s="125">
        <f t="shared" si="47"/>
        <v>0</v>
      </c>
      <c r="T183" s="129"/>
      <c r="U183" s="125">
        <f t="shared" si="48"/>
        <v>0</v>
      </c>
      <c r="V183" s="104"/>
      <c r="W183" s="125" t="str">
        <f t="shared" si="49"/>
        <v>0</v>
      </c>
      <c r="X183" s="125">
        <f t="shared" si="50"/>
        <v>0</v>
      </c>
      <c r="Y183" s="125" t="str">
        <f t="shared" si="51"/>
        <v>0</v>
      </c>
      <c r="Z183" s="282"/>
      <c r="AA183" s="126">
        <f t="shared" si="52"/>
        <v>0</v>
      </c>
      <c r="AB183" s="104"/>
      <c r="AC183" s="126">
        <f t="shared" si="53"/>
        <v>0</v>
      </c>
      <c r="AD183" s="295"/>
      <c r="AE183" s="126">
        <f t="shared" si="60"/>
        <v>0</v>
      </c>
      <c r="AF183" s="105"/>
      <c r="AG183" s="104" t="str">
        <f t="shared" si="54"/>
        <v>0</v>
      </c>
      <c r="AH183" s="295"/>
      <c r="AI183" s="104" t="str">
        <f t="shared" si="55"/>
        <v>0</v>
      </c>
      <c r="AJ183" s="104"/>
      <c r="AK183" s="126" t="str">
        <f t="shared" si="61"/>
        <v/>
      </c>
      <c r="AL183" s="127">
        <f t="shared" si="62"/>
        <v>0</v>
      </c>
      <c r="AM183" s="127">
        <f t="shared" si="63"/>
        <v>0</v>
      </c>
      <c r="AN183" s="128" t="str">
        <f t="shared" si="64"/>
        <v/>
      </c>
      <c r="AO183" s="112"/>
      <c r="AP183" s="107"/>
      <c r="AQ183" s="107"/>
      <c r="AR183" s="107">
        <f t="shared" si="65"/>
        <v>0</v>
      </c>
      <c r="AS183" s="108">
        <f t="shared" si="56"/>
        <v>0</v>
      </c>
    </row>
    <row r="184" spans="1:45" x14ac:dyDescent="0.2">
      <c r="A184" s="82">
        <v>169</v>
      </c>
      <c r="B184" s="82"/>
      <c r="C184" s="110"/>
      <c r="D184" s="110"/>
      <c r="E184" s="110"/>
      <c r="F184" s="110"/>
      <c r="G184" s="110"/>
      <c r="H184" s="240"/>
      <c r="I184" s="196"/>
      <c r="J184" s="196"/>
      <c r="K184" s="123">
        <f t="shared" si="57"/>
        <v>0</v>
      </c>
      <c r="L184" s="115"/>
      <c r="M184" s="124">
        <f t="shared" si="66"/>
        <v>0</v>
      </c>
      <c r="N184" s="125">
        <f t="shared" si="66"/>
        <v>0</v>
      </c>
      <c r="O184" s="125">
        <f t="shared" si="45"/>
        <v>0</v>
      </c>
      <c r="P184" s="125">
        <f t="shared" si="58"/>
        <v>0</v>
      </c>
      <c r="Q184" s="125">
        <f t="shared" si="59"/>
        <v>0</v>
      </c>
      <c r="R184" s="125" t="str">
        <f t="shared" si="46"/>
        <v/>
      </c>
      <c r="S184" s="125">
        <f t="shared" si="47"/>
        <v>0</v>
      </c>
      <c r="T184" s="129"/>
      <c r="U184" s="125">
        <f t="shared" si="48"/>
        <v>0</v>
      </c>
      <c r="V184" s="104"/>
      <c r="W184" s="125" t="str">
        <f t="shared" si="49"/>
        <v>0</v>
      </c>
      <c r="X184" s="125">
        <f t="shared" si="50"/>
        <v>0</v>
      </c>
      <c r="Y184" s="125" t="str">
        <f t="shared" si="51"/>
        <v>0</v>
      </c>
      <c r="Z184" s="282"/>
      <c r="AA184" s="126">
        <f t="shared" si="52"/>
        <v>0</v>
      </c>
      <c r="AB184" s="104"/>
      <c r="AC184" s="126">
        <f t="shared" si="53"/>
        <v>0</v>
      </c>
      <c r="AD184" s="295"/>
      <c r="AE184" s="126">
        <f t="shared" si="60"/>
        <v>0</v>
      </c>
      <c r="AF184" s="105"/>
      <c r="AG184" s="104" t="str">
        <f t="shared" si="54"/>
        <v>0</v>
      </c>
      <c r="AH184" s="295"/>
      <c r="AI184" s="104" t="str">
        <f t="shared" si="55"/>
        <v>0</v>
      </c>
      <c r="AJ184" s="104"/>
      <c r="AK184" s="126" t="str">
        <f t="shared" si="61"/>
        <v/>
      </c>
      <c r="AL184" s="127">
        <f t="shared" si="62"/>
        <v>0</v>
      </c>
      <c r="AM184" s="127">
        <f t="shared" si="63"/>
        <v>0</v>
      </c>
      <c r="AN184" s="128" t="str">
        <f t="shared" si="64"/>
        <v/>
      </c>
      <c r="AO184" s="112"/>
      <c r="AP184" s="107"/>
      <c r="AQ184" s="107"/>
      <c r="AR184" s="107">
        <f t="shared" si="65"/>
        <v>0</v>
      </c>
      <c r="AS184" s="108">
        <f t="shared" si="56"/>
        <v>0</v>
      </c>
    </row>
    <row r="185" spans="1:45" x14ac:dyDescent="0.2">
      <c r="A185" s="82">
        <v>170</v>
      </c>
      <c r="B185" s="82"/>
      <c r="C185" s="110"/>
      <c r="D185" s="110"/>
      <c r="E185" s="110"/>
      <c r="F185" s="110"/>
      <c r="G185" s="110"/>
      <c r="H185" s="240"/>
      <c r="I185" s="196"/>
      <c r="J185" s="196"/>
      <c r="K185" s="123">
        <f t="shared" si="57"/>
        <v>0</v>
      </c>
      <c r="L185" s="115"/>
      <c r="M185" s="124">
        <f t="shared" si="66"/>
        <v>0</v>
      </c>
      <c r="N185" s="125">
        <f t="shared" si="66"/>
        <v>0</v>
      </c>
      <c r="O185" s="125">
        <f t="shared" si="45"/>
        <v>0</v>
      </c>
      <c r="P185" s="125">
        <f t="shared" si="58"/>
        <v>0</v>
      </c>
      <c r="Q185" s="125">
        <f t="shared" si="59"/>
        <v>0</v>
      </c>
      <c r="R185" s="125" t="str">
        <f t="shared" si="46"/>
        <v/>
      </c>
      <c r="S185" s="125">
        <f t="shared" si="47"/>
        <v>0</v>
      </c>
      <c r="T185" s="129"/>
      <c r="U185" s="125">
        <f t="shared" si="48"/>
        <v>0</v>
      </c>
      <c r="V185" s="104"/>
      <c r="W185" s="125" t="str">
        <f t="shared" si="49"/>
        <v>0</v>
      </c>
      <c r="X185" s="125">
        <f t="shared" si="50"/>
        <v>0</v>
      </c>
      <c r="Y185" s="125" t="str">
        <f t="shared" si="51"/>
        <v>0</v>
      </c>
      <c r="Z185" s="282"/>
      <c r="AA185" s="126">
        <f t="shared" si="52"/>
        <v>0</v>
      </c>
      <c r="AB185" s="104"/>
      <c r="AC185" s="126">
        <f t="shared" si="53"/>
        <v>0</v>
      </c>
      <c r="AD185" s="295"/>
      <c r="AE185" s="126">
        <f t="shared" si="60"/>
        <v>0</v>
      </c>
      <c r="AF185" s="105"/>
      <c r="AG185" s="104" t="str">
        <f t="shared" si="54"/>
        <v>0</v>
      </c>
      <c r="AH185" s="295"/>
      <c r="AI185" s="104" t="str">
        <f t="shared" si="55"/>
        <v>0</v>
      </c>
      <c r="AJ185" s="104"/>
      <c r="AK185" s="126" t="str">
        <f t="shared" si="61"/>
        <v/>
      </c>
      <c r="AL185" s="127">
        <f t="shared" si="62"/>
        <v>0</v>
      </c>
      <c r="AM185" s="127">
        <f t="shared" si="63"/>
        <v>0</v>
      </c>
      <c r="AN185" s="128" t="str">
        <f t="shared" si="64"/>
        <v/>
      </c>
      <c r="AO185" s="112"/>
      <c r="AP185" s="107"/>
      <c r="AQ185" s="107"/>
      <c r="AR185" s="107">
        <f t="shared" si="65"/>
        <v>0</v>
      </c>
      <c r="AS185" s="108">
        <f t="shared" si="56"/>
        <v>0</v>
      </c>
    </row>
    <row r="186" spans="1:45" x14ac:dyDescent="0.2">
      <c r="A186" s="82">
        <v>171</v>
      </c>
      <c r="B186" s="82"/>
      <c r="C186" s="110"/>
      <c r="D186" s="110"/>
      <c r="E186" s="110"/>
      <c r="F186" s="110"/>
      <c r="G186" s="110"/>
      <c r="H186" s="240"/>
      <c r="I186" s="196"/>
      <c r="J186" s="196"/>
      <c r="K186" s="123">
        <f t="shared" si="57"/>
        <v>0</v>
      </c>
      <c r="L186" s="115"/>
      <c r="M186" s="124">
        <f t="shared" si="66"/>
        <v>0</v>
      </c>
      <c r="N186" s="125">
        <f t="shared" si="66"/>
        <v>0</v>
      </c>
      <c r="O186" s="125">
        <f t="shared" si="45"/>
        <v>0</v>
      </c>
      <c r="P186" s="125">
        <f t="shared" si="58"/>
        <v>0</v>
      </c>
      <c r="Q186" s="125">
        <f t="shared" si="59"/>
        <v>0</v>
      </c>
      <c r="R186" s="125" t="str">
        <f t="shared" si="46"/>
        <v/>
      </c>
      <c r="S186" s="125">
        <f t="shared" si="47"/>
        <v>0</v>
      </c>
      <c r="T186" s="129"/>
      <c r="U186" s="125">
        <f t="shared" si="48"/>
        <v>0</v>
      </c>
      <c r="V186" s="104"/>
      <c r="W186" s="125" t="str">
        <f t="shared" si="49"/>
        <v>0</v>
      </c>
      <c r="X186" s="125">
        <f t="shared" si="50"/>
        <v>0</v>
      </c>
      <c r="Y186" s="125" t="str">
        <f t="shared" si="51"/>
        <v>0</v>
      </c>
      <c r="Z186" s="282"/>
      <c r="AA186" s="126">
        <f t="shared" si="52"/>
        <v>0</v>
      </c>
      <c r="AB186" s="104"/>
      <c r="AC186" s="126">
        <f t="shared" si="53"/>
        <v>0</v>
      </c>
      <c r="AD186" s="295"/>
      <c r="AE186" s="126">
        <f t="shared" si="60"/>
        <v>0</v>
      </c>
      <c r="AF186" s="105"/>
      <c r="AG186" s="104" t="str">
        <f t="shared" si="54"/>
        <v>0</v>
      </c>
      <c r="AH186" s="295"/>
      <c r="AI186" s="104" t="str">
        <f t="shared" si="55"/>
        <v>0</v>
      </c>
      <c r="AJ186" s="104"/>
      <c r="AK186" s="126" t="str">
        <f t="shared" si="61"/>
        <v/>
      </c>
      <c r="AL186" s="127">
        <f t="shared" si="62"/>
        <v>0</v>
      </c>
      <c r="AM186" s="127">
        <f t="shared" si="63"/>
        <v>0</v>
      </c>
      <c r="AN186" s="128" t="str">
        <f t="shared" si="64"/>
        <v/>
      </c>
      <c r="AO186" s="112"/>
      <c r="AP186" s="107"/>
      <c r="AQ186" s="107"/>
      <c r="AR186" s="107">
        <f t="shared" si="65"/>
        <v>0</v>
      </c>
      <c r="AS186" s="108">
        <f t="shared" si="56"/>
        <v>0</v>
      </c>
    </row>
    <row r="187" spans="1:45" x14ac:dyDescent="0.2">
      <c r="A187" s="82">
        <v>172</v>
      </c>
      <c r="B187" s="82"/>
      <c r="C187" s="110"/>
      <c r="D187" s="110"/>
      <c r="E187" s="110"/>
      <c r="F187" s="110"/>
      <c r="G187" s="110"/>
      <c r="H187" s="240"/>
      <c r="I187" s="196"/>
      <c r="J187" s="196"/>
      <c r="K187" s="123">
        <f t="shared" si="57"/>
        <v>0</v>
      </c>
      <c r="L187" s="115"/>
      <c r="M187" s="124">
        <f t="shared" si="66"/>
        <v>0</v>
      </c>
      <c r="N187" s="125">
        <f t="shared" si="66"/>
        <v>0</v>
      </c>
      <c r="O187" s="125">
        <f t="shared" si="45"/>
        <v>0</v>
      </c>
      <c r="P187" s="125">
        <f t="shared" si="58"/>
        <v>0</v>
      </c>
      <c r="Q187" s="125">
        <f t="shared" si="59"/>
        <v>0</v>
      </c>
      <c r="R187" s="125" t="str">
        <f t="shared" si="46"/>
        <v/>
      </c>
      <c r="S187" s="125">
        <f t="shared" si="47"/>
        <v>0</v>
      </c>
      <c r="T187" s="129"/>
      <c r="U187" s="125">
        <f t="shared" si="48"/>
        <v>0</v>
      </c>
      <c r="V187" s="104"/>
      <c r="W187" s="125" t="str">
        <f t="shared" si="49"/>
        <v>0</v>
      </c>
      <c r="X187" s="125">
        <f t="shared" si="50"/>
        <v>0</v>
      </c>
      <c r="Y187" s="125" t="str">
        <f t="shared" si="51"/>
        <v>0</v>
      </c>
      <c r="Z187" s="282"/>
      <c r="AA187" s="126">
        <f t="shared" si="52"/>
        <v>0</v>
      </c>
      <c r="AB187" s="104"/>
      <c r="AC187" s="126">
        <f t="shared" si="53"/>
        <v>0</v>
      </c>
      <c r="AD187" s="295"/>
      <c r="AE187" s="126">
        <f t="shared" si="60"/>
        <v>0</v>
      </c>
      <c r="AF187" s="105"/>
      <c r="AG187" s="104" t="str">
        <f t="shared" si="54"/>
        <v>0</v>
      </c>
      <c r="AH187" s="295"/>
      <c r="AI187" s="104" t="str">
        <f t="shared" si="55"/>
        <v>0</v>
      </c>
      <c r="AJ187" s="104"/>
      <c r="AK187" s="126" t="str">
        <f t="shared" si="61"/>
        <v/>
      </c>
      <c r="AL187" s="127">
        <f t="shared" si="62"/>
        <v>0</v>
      </c>
      <c r="AM187" s="127">
        <f t="shared" si="63"/>
        <v>0</v>
      </c>
      <c r="AN187" s="128" t="str">
        <f t="shared" si="64"/>
        <v/>
      </c>
      <c r="AO187" s="237"/>
      <c r="AP187" s="107"/>
      <c r="AQ187" s="107"/>
      <c r="AR187" s="107">
        <f t="shared" si="65"/>
        <v>0</v>
      </c>
      <c r="AS187" s="108">
        <f t="shared" si="56"/>
        <v>0</v>
      </c>
    </row>
    <row r="188" spans="1:45" x14ac:dyDescent="0.2">
      <c r="A188" s="82">
        <v>173</v>
      </c>
      <c r="B188" s="82"/>
      <c r="C188" s="110"/>
      <c r="D188" s="110"/>
      <c r="E188" s="110"/>
      <c r="F188" s="110"/>
      <c r="G188" s="110"/>
      <c r="H188" s="240"/>
      <c r="I188" s="196"/>
      <c r="J188" s="196"/>
      <c r="K188" s="123">
        <f t="shared" si="57"/>
        <v>0</v>
      </c>
      <c r="L188" s="115"/>
      <c r="M188" s="124">
        <f t="shared" si="66"/>
        <v>0</v>
      </c>
      <c r="N188" s="125">
        <f t="shared" si="66"/>
        <v>0</v>
      </c>
      <c r="O188" s="125">
        <f t="shared" si="45"/>
        <v>0</v>
      </c>
      <c r="P188" s="125">
        <f t="shared" si="58"/>
        <v>0</v>
      </c>
      <c r="Q188" s="125">
        <f t="shared" si="59"/>
        <v>0</v>
      </c>
      <c r="R188" s="125" t="str">
        <f t="shared" si="46"/>
        <v/>
      </c>
      <c r="S188" s="125">
        <f t="shared" si="47"/>
        <v>0</v>
      </c>
      <c r="T188" s="129"/>
      <c r="U188" s="125">
        <f t="shared" si="48"/>
        <v>0</v>
      </c>
      <c r="V188" s="104"/>
      <c r="W188" s="125" t="str">
        <f t="shared" si="49"/>
        <v>0</v>
      </c>
      <c r="X188" s="125">
        <f t="shared" si="50"/>
        <v>0</v>
      </c>
      <c r="Y188" s="125" t="str">
        <f t="shared" si="51"/>
        <v>0</v>
      </c>
      <c r="Z188" s="282"/>
      <c r="AA188" s="126">
        <f t="shared" si="52"/>
        <v>0</v>
      </c>
      <c r="AB188" s="104"/>
      <c r="AC188" s="126">
        <f t="shared" si="53"/>
        <v>0</v>
      </c>
      <c r="AD188" s="295"/>
      <c r="AE188" s="126">
        <f t="shared" si="60"/>
        <v>0</v>
      </c>
      <c r="AF188" s="105"/>
      <c r="AG188" s="104" t="str">
        <f t="shared" si="54"/>
        <v>0</v>
      </c>
      <c r="AH188" s="295"/>
      <c r="AI188" s="104" t="str">
        <f t="shared" si="55"/>
        <v>0</v>
      </c>
      <c r="AJ188" s="104"/>
      <c r="AK188" s="126" t="str">
        <f t="shared" si="61"/>
        <v/>
      </c>
      <c r="AL188" s="127">
        <f t="shared" si="62"/>
        <v>0</v>
      </c>
      <c r="AM188" s="127">
        <f t="shared" si="63"/>
        <v>0</v>
      </c>
      <c r="AN188" s="128" t="str">
        <f t="shared" si="64"/>
        <v/>
      </c>
      <c r="AO188" s="114"/>
      <c r="AP188" s="107"/>
      <c r="AQ188" s="107"/>
      <c r="AR188" s="107">
        <f t="shared" si="65"/>
        <v>0</v>
      </c>
      <c r="AS188" s="108">
        <f t="shared" si="56"/>
        <v>0</v>
      </c>
    </row>
    <row r="189" spans="1:45" x14ac:dyDescent="0.2">
      <c r="A189" s="82">
        <v>174</v>
      </c>
      <c r="B189" s="82"/>
      <c r="C189" s="110"/>
      <c r="D189" s="110"/>
      <c r="E189" s="110"/>
      <c r="F189" s="110"/>
      <c r="G189" s="110"/>
      <c r="H189" s="240"/>
      <c r="I189" s="196"/>
      <c r="J189" s="196"/>
      <c r="K189" s="123">
        <f t="shared" si="57"/>
        <v>0</v>
      </c>
      <c r="L189" s="115"/>
      <c r="M189" s="124">
        <f t="shared" si="66"/>
        <v>0</v>
      </c>
      <c r="N189" s="125">
        <f t="shared" si="66"/>
        <v>0</v>
      </c>
      <c r="O189" s="125">
        <f t="shared" si="45"/>
        <v>0</v>
      </c>
      <c r="P189" s="125">
        <f t="shared" si="58"/>
        <v>0</v>
      </c>
      <c r="Q189" s="125">
        <f t="shared" si="59"/>
        <v>0</v>
      </c>
      <c r="R189" s="125" t="str">
        <f t="shared" si="46"/>
        <v/>
      </c>
      <c r="S189" s="125">
        <f t="shared" si="47"/>
        <v>0</v>
      </c>
      <c r="T189" s="129"/>
      <c r="U189" s="125">
        <f t="shared" si="48"/>
        <v>0</v>
      </c>
      <c r="V189" s="104"/>
      <c r="W189" s="125" t="str">
        <f t="shared" si="49"/>
        <v>0</v>
      </c>
      <c r="X189" s="125">
        <f t="shared" si="50"/>
        <v>0</v>
      </c>
      <c r="Y189" s="125" t="str">
        <f t="shared" si="51"/>
        <v>0</v>
      </c>
      <c r="Z189" s="282"/>
      <c r="AA189" s="126">
        <f t="shared" si="52"/>
        <v>0</v>
      </c>
      <c r="AB189" s="104"/>
      <c r="AC189" s="126">
        <f t="shared" si="53"/>
        <v>0</v>
      </c>
      <c r="AD189" s="295"/>
      <c r="AE189" s="126">
        <f t="shared" si="60"/>
        <v>0</v>
      </c>
      <c r="AF189" s="105"/>
      <c r="AG189" s="104" t="str">
        <f t="shared" si="54"/>
        <v>0</v>
      </c>
      <c r="AH189" s="295"/>
      <c r="AI189" s="104" t="str">
        <f t="shared" si="55"/>
        <v>0</v>
      </c>
      <c r="AJ189" s="104"/>
      <c r="AK189" s="126" t="str">
        <f t="shared" si="61"/>
        <v/>
      </c>
      <c r="AL189" s="127">
        <f t="shared" si="62"/>
        <v>0</v>
      </c>
      <c r="AM189" s="127">
        <f t="shared" si="63"/>
        <v>0</v>
      </c>
      <c r="AN189" s="128" t="str">
        <f t="shared" si="64"/>
        <v/>
      </c>
      <c r="AO189" s="112"/>
      <c r="AP189" s="107"/>
      <c r="AQ189" s="107"/>
      <c r="AR189" s="107">
        <f t="shared" si="65"/>
        <v>0</v>
      </c>
      <c r="AS189" s="108">
        <f t="shared" si="56"/>
        <v>0</v>
      </c>
    </row>
    <row r="190" spans="1:45" x14ac:dyDescent="0.2">
      <c r="A190" s="82">
        <v>175</v>
      </c>
      <c r="B190" s="82"/>
      <c r="C190" s="110"/>
      <c r="D190" s="110"/>
      <c r="E190" s="110"/>
      <c r="F190" s="110"/>
      <c r="G190" s="110"/>
      <c r="H190" s="240"/>
      <c r="I190" s="196"/>
      <c r="J190" s="196"/>
      <c r="K190" s="123">
        <f t="shared" si="57"/>
        <v>0</v>
      </c>
      <c r="L190" s="199"/>
      <c r="M190" s="124">
        <f t="shared" si="66"/>
        <v>0</v>
      </c>
      <c r="N190" s="125">
        <f t="shared" si="66"/>
        <v>0</v>
      </c>
      <c r="O190" s="125">
        <f t="shared" si="45"/>
        <v>0</v>
      </c>
      <c r="P190" s="125">
        <f t="shared" si="58"/>
        <v>0</v>
      </c>
      <c r="Q190" s="125">
        <f t="shared" si="59"/>
        <v>0</v>
      </c>
      <c r="R190" s="125" t="str">
        <f t="shared" si="46"/>
        <v/>
      </c>
      <c r="S190" s="125">
        <f t="shared" si="47"/>
        <v>0</v>
      </c>
      <c r="T190" s="130"/>
      <c r="U190" s="125">
        <f t="shared" si="48"/>
        <v>0</v>
      </c>
      <c r="V190" s="104"/>
      <c r="W190" s="125" t="str">
        <f t="shared" si="49"/>
        <v>0</v>
      </c>
      <c r="X190" s="125">
        <f t="shared" si="50"/>
        <v>0</v>
      </c>
      <c r="Y190" s="125" t="str">
        <f t="shared" si="51"/>
        <v>0</v>
      </c>
      <c r="Z190" s="282"/>
      <c r="AA190" s="126">
        <f t="shared" si="52"/>
        <v>0</v>
      </c>
      <c r="AB190" s="104"/>
      <c r="AC190" s="126">
        <f t="shared" si="53"/>
        <v>0</v>
      </c>
      <c r="AD190" s="296"/>
      <c r="AE190" s="126">
        <f t="shared" si="60"/>
        <v>0</v>
      </c>
      <c r="AF190" s="106"/>
      <c r="AG190" s="104" t="str">
        <f t="shared" si="54"/>
        <v>0</v>
      </c>
      <c r="AH190" s="296"/>
      <c r="AI190" s="104" t="str">
        <f t="shared" si="55"/>
        <v>0</v>
      </c>
      <c r="AJ190" s="297"/>
      <c r="AK190" s="126" t="str">
        <f t="shared" si="61"/>
        <v/>
      </c>
      <c r="AL190" s="127">
        <f t="shared" si="62"/>
        <v>0</v>
      </c>
      <c r="AM190" s="127">
        <f t="shared" si="63"/>
        <v>0</v>
      </c>
      <c r="AN190" s="128" t="str">
        <f t="shared" si="64"/>
        <v/>
      </c>
      <c r="AO190" s="112"/>
      <c r="AP190" s="107"/>
      <c r="AQ190" s="107"/>
      <c r="AR190" s="107">
        <f t="shared" si="65"/>
        <v>0</v>
      </c>
      <c r="AS190" s="108">
        <f t="shared" si="56"/>
        <v>0</v>
      </c>
    </row>
    <row r="191" spans="1:45" x14ac:dyDescent="0.2">
      <c r="A191" s="82">
        <v>176</v>
      </c>
      <c r="B191" s="82"/>
      <c r="C191" s="110"/>
      <c r="D191" s="110"/>
      <c r="E191" s="110"/>
      <c r="F191" s="110"/>
      <c r="G191" s="110"/>
      <c r="H191" s="240"/>
      <c r="I191" s="196"/>
      <c r="J191" s="196"/>
      <c r="K191" s="123">
        <f t="shared" si="57"/>
        <v>0</v>
      </c>
      <c r="L191" s="199"/>
      <c r="M191" s="124">
        <f t="shared" si="66"/>
        <v>0</v>
      </c>
      <c r="N191" s="125">
        <f t="shared" si="66"/>
        <v>0</v>
      </c>
      <c r="O191" s="125">
        <f t="shared" si="45"/>
        <v>0</v>
      </c>
      <c r="P191" s="125">
        <f t="shared" si="58"/>
        <v>0</v>
      </c>
      <c r="Q191" s="125">
        <f t="shared" si="59"/>
        <v>0</v>
      </c>
      <c r="R191" s="125" t="str">
        <f t="shared" si="46"/>
        <v/>
      </c>
      <c r="S191" s="125">
        <f t="shared" si="47"/>
        <v>0</v>
      </c>
      <c r="T191" s="130"/>
      <c r="U191" s="125">
        <f t="shared" si="48"/>
        <v>0</v>
      </c>
      <c r="V191" s="104"/>
      <c r="W191" s="125" t="str">
        <f t="shared" si="49"/>
        <v>0</v>
      </c>
      <c r="X191" s="125">
        <f t="shared" si="50"/>
        <v>0</v>
      </c>
      <c r="Y191" s="125" t="str">
        <f t="shared" si="51"/>
        <v>0</v>
      </c>
      <c r="Z191" s="282"/>
      <c r="AA191" s="126">
        <f t="shared" si="52"/>
        <v>0</v>
      </c>
      <c r="AB191" s="104"/>
      <c r="AC191" s="126">
        <f t="shared" si="53"/>
        <v>0</v>
      </c>
      <c r="AD191" s="296"/>
      <c r="AE191" s="126">
        <f t="shared" si="60"/>
        <v>0</v>
      </c>
      <c r="AF191" s="106"/>
      <c r="AG191" s="104" t="str">
        <f t="shared" si="54"/>
        <v>0</v>
      </c>
      <c r="AH191" s="296"/>
      <c r="AI191" s="104" t="str">
        <f t="shared" si="55"/>
        <v>0</v>
      </c>
      <c r="AJ191" s="297"/>
      <c r="AK191" s="126" t="str">
        <f t="shared" si="61"/>
        <v/>
      </c>
      <c r="AL191" s="127">
        <f t="shared" si="62"/>
        <v>0</v>
      </c>
      <c r="AM191" s="127">
        <f t="shared" si="63"/>
        <v>0</v>
      </c>
      <c r="AN191" s="128" t="str">
        <f t="shared" si="64"/>
        <v/>
      </c>
      <c r="AO191" s="112"/>
      <c r="AP191" s="107"/>
      <c r="AQ191" s="107"/>
      <c r="AR191" s="107">
        <f t="shared" si="65"/>
        <v>0</v>
      </c>
      <c r="AS191" s="108">
        <f t="shared" si="56"/>
        <v>0</v>
      </c>
    </row>
    <row r="192" spans="1:45" x14ac:dyDescent="0.2">
      <c r="A192" s="82">
        <v>177</v>
      </c>
      <c r="B192" s="82"/>
      <c r="C192" s="110"/>
      <c r="D192" s="110"/>
      <c r="E192" s="110"/>
      <c r="F192" s="110"/>
      <c r="G192" s="110"/>
      <c r="H192" s="240"/>
      <c r="I192" s="196"/>
      <c r="J192" s="196"/>
      <c r="K192" s="123">
        <f t="shared" si="57"/>
        <v>0</v>
      </c>
      <c r="L192" s="199"/>
      <c r="M192" s="124">
        <f t="shared" si="66"/>
        <v>0</v>
      </c>
      <c r="N192" s="125">
        <f t="shared" si="66"/>
        <v>0</v>
      </c>
      <c r="O192" s="125">
        <f t="shared" si="45"/>
        <v>0</v>
      </c>
      <c r="P192" s="125">
        <f t="shared" si="58"/>
        <v>0</v>
      </c>
      <c r="Q192" s="125">
        <f t="shared" si="59"/>
        <v>0</v>
      </c>
      <c r="R192" s="125" t="str">
        <f t="shared" si="46"/>
        <v/>
      </c>
      <c r="S192" s="125">
        <f t="shared" si="47"/>
        <v>0</v>
      </c>
      <c r="T192" s="130"/>
      <c r="U192" s="125">
        <f t="shared" si="48"/>
        <v>0</v>
      </c>
      <c r="V192" s="104"/>
      <c r="W192" s="125" t="str">
        <f t="shared" si="49"/>
        <v>0</v>
      </c>
      <c r="X192" s="125">
        <f t="shared" si="50"/>
        <v>0</v>
      </c>
      <c r="Y192" s="125" t="str">
        <f t="shared" si="51"/>
        <v>0</v>
      </c>
      <c r="Z192" s="282"/>
      <c r="AA192" s="126">
        <f t="shared" si="52"/>
        <v>0</v>
      </c>
      <c r="AB192" s="104"/>
      <c r="AC192" s="126">
        <f t="shared" si="53"/>
        <v>0</v>
      </c>
      <c r="AD192" s="296"/>
      <c r="AE192" s="126">
        <f t="shared" si="60"/>
        <v>0</v>
      </c>
      <c r="AF192" s="106"/>
      <c r="AG192" s="104" t="str">
        <f t="shared" si="54"/>
        <v>0</v>
      </c>
      <c r="AH192" s="296"/>
      <c r="AI192" s="104" t="str">
        <f t="shared" si="55"/>
        <v>0</v>
      </c>
      <c r="AJ192" s="297"/>
      <c r="AK192" s="126" t="str">
        <f t="shared" si="61"/>
        <v/>
      </c>
      <c r="AL192" s="127">
        <f t="shared" si="62"/>
        <v>0</v>
      </c>
      <c r="AM192" s="127">
        <f t="shared" si="63"/>
        <v>0</v>
      </c>
      <c r="AN192" s="128" t="str">
        <f t="shared" si="64"/>
        <v/>
      </c>
      <c r="AO192" s="112"/>
      <c r="AP192" s="107"/>
      <c r="AQ192" s="107"/>
      <c r="AR192" s="107">
        <f t="shared" si="65"/>
        <v>0</v>
      </c>
      <c r="AS192" s="108">
        <f t="shared" si="56"/>
        <v>0</v>
      </c>
    </row>
    <row r="193" spans="1:45" x14ac:dyDescent="0.2">
      <c r="A193" s="82">
        <v>178</v>
      </c>
      <c r="B193" s="82"/>
      <c r="C193" s="110"/>
      <c r="D193" s="110"/>
      <c r="E193" s="110"/>
      <c r="F193" s="110"/>
      <c r="G193" s="110"/>
      <c r="H193" s="240"/>
      <c r="I193" s="196"/>
      <c r="J193" s="196"/>
      <c r="K193" s="123">
        <f t="shared" si="57"/>
        <v>0</v>
      </c>
      <c r="L193" s="199"/>
      <c r="M193" s="124">
        <f t="shared" si="66"/>
        <v>0</v>
      </c>
      <c r="N193" s="125">
        <f t="shared" si="66"/>
        <v>0</v>
      </c>
      <c r="O193" s="125">
        <f t="shared" si="45"/>
        <v>0</v>
      </c>
      <c r="P193" s="125">
        <f t="shared" si="58"/>
        <v>0</v>
      </c>
      <c r="Q193" s="125">
        <f t="shared" si="59"/>
        <v>0</v>
      </c>
      <c r="R193" s="125" t="str">
        <f t="shared" si="46"/>
        <v/>
      </c>
      <c r="S193" s="125">
        <f t="shared" si="47"/>
        <v>0</v>
      </c>
      <c r="T193" s="130"/>
      <c r="U193" s="125">
        <f t="shared" si="48"/>
        <v>0</v>
      </c>
      <c r="V193" s="104"/>
      <c r="W193" s="125" t="str">
        <f t="shared" si="49"/>
        <v>0</v>
      </c>
      <c r="X193" s="125">
        <f t="shared" si="50"/>
        <v>0</v>
      </c>
      <c r="Y193" s="125" t="str">
        <f t="shared" si="51"/>
        <v>0</v>
      </c>
      <c r="Z193" s="282"/>
      <c r="AA193" s="126">
        <f t="shared" si="52"/>
        <v>0</v>
      </c>
      <c r="AB193" s="104"/>
      <c r="AC193" s="126">
        <f t="shared" si="53"/>
        <v>0</v>
      </c>
      <c r="AD193" s="296"/>
      <c r="AE193" s="126">
        <f t="shared" si="60"/>
        <v>0</v>
      </c>
      <c r="AF193" s="82"/>
      <c r="AG193" s="104" t="str">
        <f t="shared" si="54"/>
        <v>0</v>
      </c>
      <c r="AH193" s="296"/>
      <c r="AI193" s="104" t="str">
        <f t="shared" si="55"/>
        <v>0</v>
      </c>
      <c r="AJ193" s="297"/>
      <c r="AK193" s="126" t="str">
        <f t="shared" si="61"/>
        <v/>
      </c>
      <c r="AL193" s="127">
        <f t="shared" si="62"/>
        <v>0</v>
      </c>
      <c r="AM193" s="127">
        <f t="shared" si="63"/>
        <v>0</v>
      </c>
      <c r="AN193" s="128" t="str">
        <f t="shared" si="64"/>
        <v/>
      </c>
      <c r="AO193" s="112"/>
      <c r="AP193" s="107"/>
      <c r="AQ193" s="107"/>
      <c r="AR193" s="107">
        <f t="shared" si="65"/>
        <v>0</v>
      </c>
      <c r="AS193" s="108">
        <f t="shared" si="56"/>
        <v>0</v>
      </c>
    </row>
    <row r="194" spans="1:45" x14ac:dyDescent="0.2">
      <c r="A194" s="82">
        <v>179</v>
      </c>
      <c r="B194" s="82"/>
      <c r="C194" s="110"/>
      <c r="D194" s="110"/>
      <c r="E194" s="110"/>
      <c r="F194" s="110"/>
      <c r="G194" s="110"/>
      <c r="H194" s="240"/>
      <c r="I194" s="196"/>
      <c r="J194" s="196"/>
      <c r="K194" s="123">
        <f t="shared" si="57"/>
        <v>0</v>
      </c>
      <c r="L194" s="115"/>
      <c r="M194" s="124">
        <f t="shared" si="66"/>
        <v>0</v>
      </c>
      <c r="N194" s="125">
        <f t="shared" si="66"/>
        <v>0</v>
      </c>
      <c r="O194" s="125">
        <f t="shared" si="45"/>
        <v>0</v>
      </c>
      <c r="P194" s="125">
        <f t="shared" si="58"/>
        <v>0</v>
      </c>
      <c r="Q194" s="125">
        <f t="shared" si="59"/>
        <v>0</v>
      </c>
      <c r="R194" s="125" t="str">
        <f t="shared" si="46"/>
        <v/>
      </c>
      <c r="S194" s="125">
        <f t="shared" si="47"/>
        <v>0</v>
      </c>
      <c r="T194" s="129"/>
      <c r="U194" s="125">
        <f t="shared" si="48"/>
        <v>0</v>
      </c>
      <c r="V194" s="104"/>
      <c r="W194" s="125" t="str">
        <f t="shared" si="49"/>
        <v>0</v>
      </c>
      <c r="X194" s="125">
        <f t="shared" si="50"/>
        <v>0</v>
      </c>
      <c r="Y194" s="125" t="str">
        <f t="shared" si="51"/>
        <v>0</v>
      </c>
      <c r="Z194" s="282"/>
      <c r="AA194" s="126">
        <f t="shared" si="52"/>
        <v>0</v>
      </c>
      <c r="AB194" s="104"/>
      <c r="AC194" s="126">
        <f t="shared" si="53"/>
        <v>0</v>
      </c>
      <c r="AD194" s="295"/>
      <c r="AE194" s="126">
        <f t="shared" si="60"/>
        <v>0</v>
      </c>
      <c r="AF194" s="105"/>
      <c r="AG194" s="104" t="str">
        <f t="shared" si="54"/>
        <v>0</v>
      </c>
      <c r="AH194" s="295"/>
      <c r="AI194" s="104" t="str">
        <f t="shared" si="55"/>
        <v>0</v>
      </c>
      <c r="AJ194" s="104"/>
      <c r="AK194" s="126" t="str">
        <f t="shared" si="61"/>
        <v/>
      </c>
      <c r="AL194" s="127">
        <f t="shared" si="62"/>
        <v>0</v>
      </c>
      <c r="AM194" s="127">
        <f t="shared" si="63"/>
        <v>0</v>
      </c>
      <c r="AN194" s="128" t="str">
        <f t="shared" si="64"/>
        <v/>
      </c>
      <c r="AO194" s="112"/>
      <c r="AP194" s="107"/>
      <c r="AQ194" s="107"/>
      <c r="AR194" s="107">
        <f t="shared" si="65"/>
        <v>0</v>
      </c>
      <c r="AS194" s="108">
        <f t="shared" si="56"/>
        <v>0</v>
      </c>
    </row>
    <row r="195" spans="1:45" x14ac:dyDescent="0.2">
      <c r="A195" s="82">
        <v>180</v>
      </c>
      <c r="B195" s="82"/>
      <c r="C195" s="110"/>
      <c r="D195" s="110"/>
      <c r="E195" s="110"/>
      <c r="F195" s="110"/>
      <c r="G195" s="110"/>
      <c r="H195" s="240"/>
      <c r="I195" s="196"/>
      <c r="J195" s="196"/>
      <c r="K195" s="123">
        <f t="shared" si="57"/>
        <v>0</v>
      </c>
      <c r="L195" s="115"/>
      <c r="M195" s="124">
        <f t="shared" si="66"/>
        <v>0</v>
      </c>
      <c r="N195" s="125">
        <f t="shared" si="66"/>
        <v>0</v>
      </c>
      <c r="O195" s="125">
        <f t="shared" si="45"/>
        <v>0</v>
      </c>
      <c r="P195" s="125">
        <f t="shared" si="58"/>
        <v>0</v>
      </c>
      <c r="Q195" s="125">
        <f t="shared" si="59"/>
        <v>0</v>
      </c>
      <c r="R195" s="125" t="str">
        <f t="shared" si="46"/>
        <v/>
      </c>
      <c r="S195" s="125">
        <f t="shared" si="47"/>
        <v>0</v>
      </c>
      <c r="T195" s="129"/>
      <c r="U195" s="125">
        <f t="shared" si="48"/>
        <v>0</v>
      </c>
      <c r="V195" s="104"/>
      <c r="W195" s="125" t="str">
        <f t="shared" si="49"/>
        <v>0</v>
      </c>
      <c r="X195" s="125">
        <f t="shared" si="50"/>
        <v>0</v>
      </c>
      <c r="Y195" s="125" t="str">
        <f t="shared" si="51"/>
        <v>0</v>
      </c>
      <c r="Z195" s="282"/>
      <c r="AA195" s="126">
        <f t="shared" si="52"/>
        <v>0</v>
      </c>
      <c r="AB195" s="104"/>
      <c r="AC195" s="126">
        <f t="shared" si="53"/>
        <v>0</v>
      </c>
      <c r="AD195" s="295"/>
      <c r="AE195" s="126">
        <f t="shared" si="60"/>
        <v>0</v>
      </c>
      <c r="AF195" s="105"/>
      <c r="AG195" s="104" t="str">
        <f t="shared" si="54"/>
        <v>0</v>
      </c>
      <c r="AH195" s="295"/>
      <c r="AI195" s="104" t="str">
        <f t="shared" si="55"/>
        <v>0</v>
      </c>
      <c r="AJ195" s="104"/>
      <c r="AK195" s="126" t="str">
        <f t="shared" si="61"/>
        <v/>
      </c>
      <c r="AL195" s="127">
        <f t="shared" si="62"/>
        <v>0</v>
      </c>
      <c r="AM195" s="127">
        <f t="shared" si="63"/>
        <v>0</v>
      </c>
      <c r="AN195" s="128" t="str">
        <f t="shared" si="64"/>
        <v/>
      </c>
      <c r="AO195" s="112"/>
      <c r="AP195" s="107"/>
      <c r="AQ195" s="107"/>
      <c r="AR195" s="107">
        <f t="shared" si="65"/>
        <v>0</v>
      </c>
      <c r="AS195" s="108">
        <f t="shared" si="56"/>
        <v>0</v>
      </c>
    </row>
    <row r="196" spans="1:45" x14ac:dyDescent="0.2">
      <c r="A196" s="82">
        <v>181</v>
      </c>
      <c r="B196" s="82"/>
      <c r="C196" s="110"/>
      <c r="D196" s="110"/>
      <c r="E196" s="110"/>
      <c r="F196" s="110"/>
      <c r="G196" s="110"/>
      <c r="H196" s="240"/>
      <c r="I196" s="196"/>
      <c r="J196" s="196"/>
      <c r="K196" s="123">
        <f t="shared" si="57"/>
        <v>0</v>
      </c>
      <c r="L196" s="115"/>
      <c r="M196" s="124">
        <f t="shared" si="66"/>
        <v>0</v>
      </c>
      <c r="N196" s="125">
        <f t="shared" si="66"/>
        <v>0</v>
      </c>
      <c r="O196" s="125">
        <f t="shared" si="45"/>
        <v>0</v>
      </c>
      <c r="P196" s="125">
        <f t="shared" si="58"/>
        <v>0</v>
      </c>
      <c r="Q196" s="125">
        <f t="shared" si="59"/>
        <v>0</v>
      </c>
      <c r="R196" s="125" t="str">
        <f t="shared" si="46"/>
        <v/>
      </c>
      <c r="S196" s="125">
        <f t="shared" si="47"/>
        <v>0</v>
      </c>
      <c r="T196" s="129"/>
      <c r="U196" s="125">
        <f t="shared" si="48"/>
        <v>0</v>
      </c>
      <c r="V196" s="104"/>
      <c r="W196" s="125" t="str">
        <f t="shared" si="49"/>
        <v>0</v>
      </c>
      <c r="X196" s="125">
        <f t="shared" si="50"/>
        <v>0</v>
      </c>
      <c r="Y196" s="125" t="str">
        <f t="shared" si="51"/>
        <v>0</v>
      </c>
      <c r="Z196" s="282"/>
      <c r="AA196" s="126">
        <f t="shared" si="52"/>
        <v>0</v>
      </c>
      <c r="AB196" s="104"/>
      <c r="AC196" s="126">
        <f t="shared" si="53"/>
        <v>0</v>
      </c>
      <c r="AD196" s="295"/>
      <c r="AE196" s="126">
        <f t="shared" si="60"/>
        <v>0</v>
      </c>
      <c r="AF196" s="105"/>
      <c r="AG196" s="104" t="str">
        <f t="shared" si="54"/>
        <v>0</v>
      </c>
      <c r="AH196" s="295"/>
      <c r="AI196" s="104" t="str">
        <f t="shared" si="55"/>
        <v>0</v>
      </c>
      <c r="AJ196" s="104"/>
      <c r="AK196" s="126" t="str">
        <f t="shared" si="61"/>
        <v/>
      </c>
      <c r="AL196" s="127">
        <f t="shared" si="62"/>
        <v>0</v>
      </c>
      <c r="AM196" s="127">
        <f t="shared" si="63"/>
        <v>0</v>
      </c>
      <c r="AN196" s="128" t="str">
        <f t="shared" si="64"/>
        <v/>
      </c>
      <c r="AO196" s="112"/>
      <c r="AP196" s="107"/>
      <c r="AQ196" s="107"/>
      <c r="AR196" s="107">
        <f t="shared" si="65"/>
        <v>0</v>
      </c>
      <c r="AS196" s="108">
        <f t="shared" si="56"/>
        <v>0</v>
      </c>
    </row>
    <row r="197" spans="1:45" x14ac:dyDescent="0.2">
      <c r="A197" s="82">
        <v>182</v>
      </c>
      <c r="B197" s="82"/>
      <c r="C197" s="110"/>
      <c r="D197" s="110"/>
      <c r="E197" s="110"/>
      <c r="F197" s="110"/>
      <c r="G197" s="110"/>
      <c r="H197" s="240"/>
      <c r="I197" s="196"/>
      <c r="J197" s="196"/>
      <c r="K197" s="123">
        <f t="shared" si="57"/>
        <v>0</v>
      </c>
      <c r="L197" s="199"/>
      <c r="M197" s="124">
        <f t="shared" si="66"/>
        <v>0</v>
      </c>
      <c r="N197" s="125">
        <f t="shared" si="66"/>
        <v>0</v>
      </c>
      <c r="O197" s="125">
        <f t="shared" si="45"/>
        <v>0</v>
      </c>
      <c r="P197" s="125">
        <f t="shared" si="58"/>
        <v>0</v>
      </c>
      <c r="Q197" s="125">
        <f t="shared" si="59"/>
        <v>0</v>
      </c>
      <c r="R197" s="125" t="str">
        <f t="shared" si="46"/>
        <v/>
      </c>
      <c r="S197" s="125">
        <f t="shared" si="47"/>
        <v>0</v>
      </c>
      <c r="T197" s="130"/>
      <c r="U197" s="125">
        <f t="shared" si="48"/>
        <v>0</v>
      </c>
      <c r="V197" s="104"/>
      <c r="W197" s="125" t="str">
        <f t="shared" si="49"/>
        <v>0</v>
      </c>
      <c r="X197" s="125">
        <f t="shared" si="50"/>
        <v>0</v>
      </c>
      <c r="Y197" s="125" t="str">
        <f t="shared" si="51"/>
        <v>0</v>
      </c>
      <c r="Z197" s="282"/>
      <c r="AA197" s="126">
        <f t="shared" si="52"/>
        <v>0</v>
      </c>
      <c r="AB197" s="104"/>
      <c r="AC197" s="126">
        <f t="shared" si="53"/>
        <v>0</v>
      </c>
      <c r="AD197" s="296"/>
      <c r="AE197" s="126">
        <f t="shared" si="60"/>
        <v>0</v>
      </c>
      <c r="AF197" s="82"/>
      <c r="AG197" s="104" t="str">
        <f t="shared" si="54"/>
        <v>0</v>
      </c>
      <c r="AH197" s="296"/>
      <c r="AI197" s="104" t="str">
        <f t="shared" si="55"/>
        <v>0</v>
      </c>
      <c r="AJ197" s="297"/>
      <c r="AK197" s="126" t="str">
        <f t="shared" si="61"/>
        <v/>
      </c>
      <c r="AL197" s="127">
        <f t="shared" si="62"/>
        <v>0</v>
      </c>
      <c r="AM197" s="127">
        <f t="shared" si="63"/>
        <v>0</v>
      </c>
      <c r="AN197" s="128" t="str">
        <f t="shared" si="64"/>
        <v/>
      </c>
      <c r="AO197" s="112"/>
      <c r="AP197" s="107"/>
      <c r="AQ197" s="107"/>
      <c r="AR197" s="107">
        <f t="shared" si="65"/>
        <v>0</v>
      </c>
      <c r="AS197" s="108">
        <f t="shared" si="56"/>
        <v>0</v>
      </c>
    </row>
    <row r="198" spans="1:45" x14ac:dyDescent="0.2">
      <c r="A198" s="82">
        <v>183</v>
      </c>
      <c r="B198" s="82"/>
      <c r="C198" s="110"/>
      <c r="D198" s="110"/>
      <c r="E198" s="110"/>
      <c r="F198" s="110"/>
      <c r="G198" s="110"/>
      <c r="H198" s="240"/>
      <c r="I198" s="196"/>
      <c r="J198" s="196"/>
      <c r="K198" s="123">
        <f t="shared" si="57"/>
        <v>0</v>
      </c>
      <c r="L198" s="115"/>
      <c r="M198" s="124">
        <f t="shared" si="66"/>
        <v>0</v>
      </c>
      <c r="N198" s="125">
        <f t="shared" si="66"/>
        <v>0</v>
      </c>
      <c r="O198" s="125">
        <f t="shared" si="45"/>
        <v>0</v>
      </c>
      <c r="P198" s="125">
        <f t="shared" si="58"/>
        <v>0</v>
      </c>
      <c r="Q198" s="125">
        <f t="shared" si="59"/>
        <v>0</v>
      </c>
      <c r="R198" s="125" t="str">
        <f t="shared" si="46"/>
        <v/>
      </c>
      <c r="S198" s="125">
        <f t="shared" si="47"/>
        <v>0</v>
      </c>
      <c r="T198" s="129"/>
      <c r="U198" s="125">
        <f t="shared" si="48"/>
        <v>0</v>
      </c>
      <c r="V198" s="104"/>
      <c r="W198" s="125" t="str">
        <f t="shared" si="49"/>
        <v>0</v>
      </c>
      <c r="X198" s="125">
        <f t="shared" si="50"/>
        <v>0</v>
      </c>
      <c r="Y198" s="125" t="str">
        <f t="shared" si="51"/>
        <v>0</v>
      </c>
      <c r="Z198" s="282"/>
      <c r="AA198" s="126">
        <f t="shared" si="52"/>
        <v>0</v>
      </c>
      <c r="AB198" s="104"/>
      <c r="AC198" s="126">
        <f t="shared" si="53"/>
        <v>0</v>
      </c>
      <c r="AD198" s="295"/>
      <c r="AE198" s="126">
        <f t="shared" si="60"/>
        <v>0</v>
      </c>
      <c r="AF198" s="105"/>
      <c r="AG198" s="104" t="str">
        <f t="shared" si="54"/>
        <v>0</v>
      </c>
      <c r="AH198" s="295"/>
      <c r="AI198" s="104" t="str">
        <f t="shared" si="55"/>
        <v>0</v>
      </c>
      <c r="AJ198" s="104"/>
      <c r="AK198" s="126" t="str">
        <f t="shared" si="61"/>
        <v/>
      </c>
      <c r="AL198" s="127">
        <f t="shared" si="62"/>
        <v>0</v>
      </c>
      <c r="AM198" s="127">
        <f t="shared" si="63"/>
        <v>0</v>
      </c>
      <c r="AN198" s="128" t="str">
        <f t="shared" si="64"/>
        <v/>
      </c>
      <c r="AO198" s="112"/>
      <c r="AP198" s="107"/>
      <c r="AQ198" s="107"/>
      <c r="AR198" s="107">
        <f t="shared" si="65"/>
        <v>0</v>
      </c>
      <c r="AS198" s="108">
        <f t="shared" si="56"/>
        <v>0</v>
      </c>
    </row>
    <row r="199" spans="1:45" x14ac:dyDescent="0.2">
      <c r="A199" s="82">
        <v>184</v>
      </c>
      <c r="B199" s="82"/>
      <c r="C199" s="110"/>
      <c r="D199" s="110"/>
      <c r="E199" s="110"/>
      <c r="F199" s="110"/>
      <c r="G199" s="110"/>
      <c r="H199" s="240"/>
      <c r="I199" s="196"/>
      <c r="J199" s="196"/>
      <c r="K199" s="123">
        <f t="shared" si="57"/>
        <v>0</v>
      </c>
      <c r="L199" s="115"/>
      <c r="M199" s="124">
        <f t="shared" si="66"/>
        <v>0</v>
      </c>
      <c r="N199" s="125">
        <f t="shared" si="66"/>
        <v>0</v>
      </c>
      <c r="O199" s="125">
        <f t="shared" si="45"/>
        <v>0</v>
      </c>
      <c r="P199" s="125">
        <f t="shared" si="58"/>
        <v>0</v>
      </c>
      <c r="Q199" s="125">
        <f t="shared" si="59"/>
        <v>0</v>
      </c>
      <c r="R199" s="125" t="str">
        <f t="shared" si="46"/>
        <v/>
      </c>
      <c r="S199" s="125">
        <f t="shared" si="47"/>
        <v>0</v>
      </c>
      <c r="T199" s="129"/>
      <c r="U199" s="125">
        <f t="shared" si="48"/>
        <v>0</v>
      </c>
      <c r="V199" s="104"/>
      <c r="W199" s="125" t="str">
        <f t="shared" si="49"/>
        <v>0</v>
      </c>
      <c r="X199" s="125">
        <f t="shared" si="50"/>
        <v>0</v>
      </c>
      <c r="Y199" s="125" t="str">
        <f t="shared" si="51"/>
        <v>0</v>
      </c>
      <c r="Z199" s="282"/>
      <c r="AA199" s="126">
        <f t="shared" si="52"/>
        <v>0</v>
      </c>
      <c r="AB199" s="104"/>
      <c r="AC199" s="126">
        <f t="shared" si="53"/>
        <v>0</v>
      </c>
      <c r="AD199" s="295"/>
      <c r="AE199" s="126">
        <f t="shared" si="60"/>
        <v>0</v>
      </c>
      <c r="AF199" s="105"/>
      <c r="AG199" s="104" t="str">
        <f t="shared" si="54"/>
        <v>0</v>
      </c>
      <c r="AH199" s="295"/>
      <c r="AI199" s="104" t="str">
        <f t="shared" si="55"/>
        <v>0</v>
      </c>
      <c r="AJ199" s="104"/>
      <c r="AK199" s="126" t="str">
        <f t="shared" si="61"/>
        <v/>
      </c>
      <c r="AL199" s="127">
        <f t="shared" si="62"/>
        <v>0</v>
      </c>
      <c r="AM199" s="127">
        <f t="shared" si="63"/>
        <v>0</v>
      </c>
      <c r="AN199" s="128" t="str">
        <f t="shared" si="64"/>
        <v/>
      </c>
      <c r="AO199" s="112"/>
      <c r="AP199" s="107"/>
      <c r="AQ199" s="107"/>
      <c r="AR199" s="107">
        <f t="shared" si="65"/>
        <v>0</v>
      </c>
      <c r="AS199" s="108">
        <f t="shared" si="56"/>
        <v>0</v>
      </c>
    </row>
    <row r="200" spans="1:45" x14ac:dyDescent="0.2">
      <c r="A200" s="82">
        <v>185</v>
      </c>
      <c r="B200" s="82"/>
      <c r="C200" s="110"/>
      <c r="D200" s="110"/>
      <c r="E200" s="110"/>
      <c r="F200" s="110"/>
      <c r="G200" s="110"/>
      <c r="H200" s="240"/>
      <c r="I200" s="196"/>
      <c r="J200" s="196"/>
      <c r="K200" s="123">
        <f t="shared" si="57"/>
        <v>0</v>
      </c>
      <c r="L200" s="199"/>
      <c r="M200" s="124">
        <f t="shared" si="66"/>
        <v>0</v>
      </c>
      <c r="N200" s="125">
        <f t="shared" si="66"/>
        <v>0</v>
      </c>
      <c r="O200" s="125">
        <f t="shared" si="45"/>
        <v>0</v>
      </c>
      <c r="P200" s="125">
        <f t="shared" si="58"/>
        <v>0</v>
      </c>
      <c r="Q200" s="125">
        <f t="shared" si="59"/>
        <v>0</v>
      </c>
      <c r="R200" s="125" t="str">
        <f t="shared" si="46"/>
        <v/>
      </c>
      <c r="S200" s="125">
        <f t="shared" si="47"/>
        <v>0</v>
      </c>
      <c r="T200" s="130"/>
      <c r="U200" s="125">
        <f t="shared" si="48"/>
        <v>0</v>
      </c>
      <c r="V200" s="104"/>
      <c r="W200" s="125" t="str">
        <f t="shared" si="49"/>
        <v>0</v>
      </c>
      <c r="X200" s="125">
        <f t="shared" si="50"/>
        <v>0</v>
      </c>
      <c r="Y200" s="125" t="str">
        <f t="shared" si="51"/>
        <v>0</v>
      </c>
      <c r="Z200" s="282"/>
      <c r="AA200" s="126">
        <f t="shared" si="52"/>
        <v>0</v>
      </c>
      <c r="AB200" s="104"/>
      <c r="AC200" s="126">
        <f t="shared" si="53"/>
        <v>0</v>
      </c>
      <c r="AD200" s="296"/>
      <c r="AE200" s="126">
        <f t="shared" si="60"/>
        <v>0</v>
      </c>
      <c r="AF200" s="106"/>
      <c r="AG200" s="104" t="str">
        <f t="shared" si="54"/>
        <v>0</v>
      </c>
      <c r="AH200" s="296"/>
      <c r="AI200" s="104" t="str">
        <f t="shared" si="55"/>
        <v>0</v>
      </c>
      <c r="AJ200" s="297"/>
      <c r="AK200" s="126" t="str">
        <f t="shared" si="61"/>
        <v/>
      </c>
      <c r="AL200" s="127">
        <f t="shared" si="62"/>
        <v>0</v>
      </c>
      <c r="AM200" s="127">
        <f t="shared" si="63"/>
        <v>0</v>
      </c>
      <c r="AN200" s="128" t="str">
        <f t="shared" si="64"/>
        <v/>
      </c>
      <c r="AO200" s="112"/>
      <c r="AP200" s="107"/>
      <c r="AQ200" s="107"/>
      <c r="AR200" s="107">
        <f t="shared" si="65"/>
        <v>0</v>
      </c>
      <c r="AS200" s="108">
        <f t="shared" si="56"/>
        <v>0</v>
      </c>
    </row>
    <row r="201" spans="1:45" x14ac:dyDescent="0.2">
      <c r="A201" s="82">
        <v>186</v>
      </c>
      <c r="B201" s="82"/>
      <c r="C201" s="110"/>
      <c r="D201" s="110"/>
      <c r="E201" s="110"/>
      <c r="F201" s="110"/>
      <c r="G201" s="110"/>
      <c r="H201" s="240"/>
      <c r="I201" s="196"/>
      <c r="J201" s="196"/>
      <c r="K201" s="123">
        <f t="shared" si="57"/>
        <v>0</v>
      </c>
      <c r="L201" s="199"/>
      <c r="M201" s="124">
        <f t="shared" si="66"/>
        <v>0</v>
      </c>
      <c r="N201" s="125">
        <f t="shared" si="66"/>
        <v>0</v>
      </c>
      <c r="O201" s="125">
        <f t="shared" si="45"/>
        <v>0</v>
      </c>
      <c r="P201" s="125">
        <f t="shared" si="58"/>
        <v>0</v>
      </c>
      <c r="Q201" s="125">
        <f t="shared" si="59"/>
        <v>0</v>
      </c>
      <c r="R201" s="125" t="str">
        <f t="shared" si="46"/>
        <v/>
      </c>
      <c r="S201" s="125">
        <f t="shared" si="47"/>
        <v>0</v>
      </c>
      <c r="T201" s="130"/>
      <c r="U201" s="125">
        <f t="shared" si="48"/>
        <v>0</v>
      </c>
      <c r="V201" s="104"/>
      <c r="W201" s="125" t="str">
        <f t="shared" si="49"/>
        <v>0</v>
      </c>
      <c r="X201" s="125">
        <f t="shared" si="50"/>
        <v>0</v>
      </c>
      <c r="Y201" s="125" t="str">
        <f t="shared" si="51"/>
        <v>0</v>
      </c>
      <c r="Z201" s="282"/>
      <c r="AA201" s="126">
        <f t="shared" si="52"/>
        <v>0</v>
      </c>
      <c r="AB201" s="104"/>
      <c r="AC201" s="126">
        <f t="shared" si="53"/>
        <v>0</v>
      </c>
      <c r="AD201" s="296"/>
      <c r="AE201" s="126">
        <f t="shared" si="60"/>
        <v>0</v>
      </c>
      <c r="AF201" s="106"/>
      <c r="AG201" s="104" t="str">
        <f t="shared" si="54"/>
        <v>0</v>
      </c>
      <c r="AH201" s="296"/>
      <c r="AI201" s="104" t="str">
        <f t="shared" si="55"/>
        <v>0</v>
      </c>
      <c r="AJ201" s="297"/>
      <c r="AK201" s="126" t="str">
        <f t="shared" si="61"/>
        <v/>
      </c>
      <c r="AL201" s="127">
        <f t="shared" si="62"/>
        <v>0</v>
      </c>
      <c r="AM201" s="127">
        <f t="shared" si="63"/>
        <v>0</v>
      </c>
      <c r="AN201" s="128" t="str">
        <f t="shared" si="64"/>
        <v/>
      </c>
      <c r="AO201" s="112"/>
      <c r="AP201" s="107"/>
      <c r="AQ201" s="107"/>
      <c r="AR201" s="107">
        <f t="shared" si="65"/>
        <v>0</v>
      </c>
      <c r="AS201" s="108">
        <f t="shared" si="56"/>
        <v>0</v>
      </c>
    </row>
    <row r="202" spans="1:45" x14ac:dyDescent="0.2">
      <c r="A202" s="82">
        <v>187</v>
      </c>
      <c r="B202" s="82"/>
      <c r="C202" s="110"/>
      <c r="D202" s="110"/>
      <c r="E202" s="110"/>
      <c r="F202" s="110"/>
      <c r="G202" s="110"/>
      <c r="H202" s="240"/>
      <c r="I202" s="196"/>
      <c r="J202" s="196"/>
      <c r="K202" s="123">
        <f t="shared" si="57"/>
        <v>0</v>
      </c>
      <c r="L202" s="199"/>
      <c r="M202" s="124">
        <f t="shared" si="66"/>
        <v>0</v>
      </c>
      <c r="N202" s="125">
        <f t="shared" si="66"/>
        <v>0</v>
      </c>
      <c r="O202" s="125">
        <f t="shared" si="45"/>
        <v>0</v>
      </c>
      <c r="P202" s="125">
        <f t="shared" si="58"/>
        <v>0</v>
      </c>
      <c r="Q202" s="125">
        <f t="shared" si="59"/>
        <v>0</v>
      </c>
      <c r="R202" s="125" t="str">
        <f t="shared" si="46"/>
        <v/>
      </c>
      <c r="S202" s="125">
        <f t="shared" si="47"/>
        <v>0</v>
      </c>
      <c r="T202" s="130"/>
      <c r="U202" s="125">
        <f t="shared" si="48"/>
        <v>0</v>
      </c>
      <c r="V202" s="104"/>
      <c r="W202" s="125" t="str">
        <f t="shared" si="49"/>
        <v>0</v>
      </c>
      <c r="X202" s="125">
        <f t="shared" si="50"/>
        <v>0</v>
      </c>
      <c r="Y202" s="125" t="str">
        <f t="shared" si="51"/>
        <v>0</v>
      </c>
      <c r="Z202" s="282"/>
      <c r="AA202" s="126">
        <f t="shared" si="52"/>
        <v>0</v>
      </c>
      <c r="AB202" s="104"/>
      <c r="AC202" s="126">
        <f t="shared" si="53"/>
        <v>0</v>
      </c>
      <c r="AD202" s="296"/>
      <c r="AE202" s="126">
        <f t="shared" si="60"/>
        <v>0</v>
      </c>
      <c r="AF202" s="106"/>
      <c r="AG202" s="104" t="str">
        <f t="shared" si="54"/>
        <v>0</v>
      </c>
      <c r="AH202" s="296"/>
      <c r="AI202" s="104" t="str">
        <f t="shared" si="55"/>
        <v>0</v>
      </c>
      <c r="AJ202" s="297"/>
      <c r="AK202" s="126" t="str">
        <f t="shared" si="61"/>
        <v/>
      </c>
      <c r="AL202" s="127">
        <f t="shared" si="62"/>
        <v>0</v>
      </c>
      <c r="AM202" s="127">
        <f t="shared" si="63"/>
        <v>0</v>
      </c>
      <c r="AN202" s="128" t="str">
        <f t="shared" si="64"/>
        <v/>
      </c>
      <c r="AO202" s="112"/>
      <c r="AP202" s="107"/>
      <c r="AQ202" s="107"/>
      <c r="AR202" s="107">
        <f t="shared" si="65"/>
        <v>0</v>
      </c>
      <c r="AS202" s="108">
        <f t="shared" si="56"/>
        <v>0</v>
      </c>
    </row>
    <row r="203" spans="1:45" x14ac:dyDescent="0.2">
      <c r="A203" s="82">
        <v>188</v>
      </c>
      <c r="B203" s="82"/>
      <c r="C203" s="110"/>
      <c r="D203" s="110"/>
      <c r="E203" s="110"/>
      <c r="F203" s="110"/>
      <c r="G203" s="110"/>
      <c r="H203" s="240"/>
      <c r="I203" s="196"/>
      <c r="J203" s="196"/>
      <c r="K203" s="123">
        <f t="shared" si="57"/>
        <v>0</v>
      </c>
      <c r="L203" s="115"/>
      <c r="M203" s="124">
        <f t="shared" si="66"/>
        <v>0</v>
      </c>
      <c r="N203" s="125">
        <f t="shared" si="66"/>
        <v>0</v>
      </c>
      <c r="O203" s="125">
        <f t="shared" si="45"/>
        <v>0</v>
      </c>
      <c r="P203" s="125">
        <f t="shared" si="58"/>
        <v>0</v>
      </c>
      <c r="Q203" s="125">
        <f t="shared" si="59"/>
        <v>0</v>
      </c>
      <c r="R203" s="125" t="str">
        <f t="shared" si="46"/>
        <v/>
      </c>
      <c r="S203" s="125">
        <f t="shared" si="47"/>
        <v>0</v>
      </c>
      <c r="T203" s="129"/>
      <c r="U203" s="125">
        <f t="shared" si="48"/>
        <v>0</v>
      </c>
      <c r="V203" s="104"/>
      <c r="W203" s="125" t="str">
        <f t="shared" si="49"/>
        <v>0</v>
      </c>
      <c r="X203" s="125">
        <f t="shared" si="50"/>
        <v>0</v>
      </c>
      <c r="Y203" s="125" t="str">
        <f t="shared" si="51"/>
        <v>0</v>
      </c>
      <c r="Z203" s="282"/>
      <c r="AA203" s="126">
        <f t="shared" si="52"/>
        <v>0</v>
      </c>
      <c r="AB203" s="104"/>
      <c r="AC203" s="126">
        <f t="shared" si="53"/>
        <v>0</v>
      </c>
      <c r="AD203" s="295"/>
      <c r="AE203" s="126">
        <f t="shared" si="60"/>
        <v>0</v>
      </c>
      <c r="AF203" s="105"/>
      <c r="AG203" s="104" t="str">
        <f t="shared" si="54"/>
        <v>0</v>
      </c>
      <c r="AH203" s="295"/>
      <c r="AI203" s="104" t="str">
        <f t="shared" si="55"/>
        <v>0</v>
      </c>
      <c r="AJ203" s="104"/>
      <c r="AK203" s="126" t="str">
        <f t="shared" si="61"/>
        <v/>
      </c>
      <c r="AL203" s="127">
        <f t="shared" si="62"/>
        <v>0</v>
      </c>
      <c r="AM203" s="127">
        <f t="shared" si="63"/>
        <v>0</v>
      </c>
      <c r="AN203" s="128" t="str">
        <f t="shared" si="64"/>
        <v/>
      </c>
      <c r="AO203" s="112"/>
      <c r="AP203" s="107"/>
      <c r="AQ203" s="107"/>
      <c r="AR203" s="107">
        <f t="shared" si="65"/>
        <v>0</v>
      </c>
      <c r="AS203" s="108">
        <f t="shared" si="56"/>
        <v>0</v>
      </c>
    </row>
    <row r="204" spans="1:45" x14ac:dyDescent="0.2">
      <c r="A204" s="82">
        <v>189</v>
      </c>
      <c r="B204" s="82"/>
      <c r="C204" s="110"/>
      <c r="D204" s="110"/>
      <c r="E204" s="110"/>
      <c r="F204" s="110"/>
      <c r="G204" s="110"/>
      <c r="H204" s="240"/>
      <c r="I204" s="196"/>
      <c r="J204" s="196"/>
      <c r="K204" s="123">
        <f t="shared" si="57"/>
        <v>0</v>
      </c>
      <c r="L204" s="115"/>
      <c r="M204" s="124">
        <f t="shared" si="66"/>
        <v>0</v>
      </c>
      <c r="N204" s="125">
        <f t="shared" si="66"/>
        <v>0</v>
      </c>
      <c r="O204" s="125">
        <f t="shared" si="45"/>
        <v>0</v>
      </c>
      <c r="P204" s="125">
        <f t="shared" si="58"/>
        <v>0</v>
      </c>
      <c r="Q204" s="125">
        <f t="shared" si="59"/>
        <v>0</v>
      </c>
      <c r="R204" s="125" t="str">
        <f t="shared" si="46"/>
        <v/>
      </c>
      <c r="S204" s="125">
        <f t="shared" si="47"/>
        <v>0</v>
      </c>
      <c r="T204" s="129"/>
      <c r="U204" s="125">
        <f t="shared" si="48"/>
        <v>0</v>
      </c>
      <c r="V204" s="104"/>
      <c r="W204" s="125" t="str">
        <f t="shared" si="49"/>
        <v>0</v>
      </c>
      <c r="X204" s="125">
        <f t="shared" si="50"/>
        <v>0</v>
      </c>
      <c r="Y204" s="125" t="str">
        <f t="shared" si="51"/>
        <v>0</v>
      </c>
      <c r="Z204" s="282"/>
      <c r="AA204" s="126">
        <f t="shared" si="52"/>
        <v>0</v>
      </c>
      <c r="AB204" s="104"/>
      <c r="AC204" s="126">
        <f t="shared" si="53"/>
        <v>0</v>
      </c>
      <c r="AD204" s="295"/>
      <c r="AE204" s="126">
        <f t="shared" si="60"/>
        <v>0</v>
      </c>
      <c r="AF204" s="105"/>
      <c r="AG204" s="104" t="str">
        <f t="shared" si="54"/>
        <v>0</v>
      </c>
      <c r="AH204" s="295"/>
      <c r="AI204" s="104" t="str">
        <f t="shared" si="55"/>
        <v>0</v>
      </c>
      <c r="AJ204" s="104"/>
      <c r="AK204" s="126" t="str">
        <f t="shared" si="61"/>
        <v/>
      </c>
      <c r="AL204" s="127">
        <f t="shared" si="62"/>
        <v>0</v>
      </c>
      <c r="AM204" s="127">
        <f t="shared" si="63"/>
        <v>0</v>
      </c>
      <c r="AN204" s="128" t="str">
        <f t="shared" si="64"/>
        <v/>
      </c>
      <c r="AO204" s="112"/>
      <c r="AP204" s="107"/>
      <c r="AQ204" s="107"/>
      <c r="AR204" s="107">
        <f t="shared" si="65"/>
        <v>0</v>
      </c>
      <c r="AS204" s="108">
        <f t="shared" si="56"/>
        <v>0</v>
      </c>
    </row>
    <row r="205" spans="1:45" x14ac:dyDescent="0.2">
      <c r="A205" s="82">
        <v>190</v>
      </c>
      <c r="B205" s="82"/>
      <c r="C205" s="110"/>
      <c r="D205" s="110"/>
      <c r="E205" s="110"/>
      <c r="F205" s="110"/>
      <c r="G205" s="110"/>
      <c r="H205" s="240"/>
      <c r="I205" s="196"/>
      <c r="J205" s="196"/>
      <c r="K205" s="123">
        <f t="shared" si="57"/>
        <v>0</v>
      </c>
      <c r="L205" s="199"/>
      <c r="M205" s="124">
        <f t="shared" si="66"/>
        <v>0</v>
      </c>
      <c r="N205" s="125">
        <f t="shared" si="66"/>
        <v>0</v>
      </c>
      <c r="O205" s="125">
        <f t="shared" si="45"/>
        <v>0</v>
      </c>
      <c r="P205" s="125">
        <f t="shared" si="58"/>
        <v>0</v>
      </c>
      <c r="Q205" s="125">
        <f t="shared" si="59"/>
        <v>0</v>
      </c>
      <c r="R205" s="125" t="str">
        <f t="shared" si="46"/>
        <v/>
      </c>
      <c r="S205" s="125">
        <f t="shared" si="47"/>
        <v>0</v>
      </c>
      <c r="T205" s="130"/>
      <c r="U205" s="125">
        <f t="shared" si="48"/>
        <v>0</v>
      </c>
      <c r="V205" s="104"/>
      <c r="W205" s="125" t="str">
        <f t="shared" si="49"/>
        <v>0</v>
      </c>
      <c r="X205" s="125">
        <f t="shared" si="50"/>
        <v>0</v>
      </c>
      <c r="Y205" s="125" t="str">
        <f t="shared" si="51"/>
        <v>0</v>
      </c>
      <c r="Z205" s="282"/>
      <c r="AA205" s="126">
        <f t="shared" si="52"/>
        <v>0</v>
      </c>
      <c r="AB205" s="104"/>
      <c r="AC205" s="126">
        <f t="shared" si="53"/>
        <v>0</v>
      </c>
      <c r="AD205" s="296"/>
      <c r="AE205" s="126">
        <f t="shared" si="60"/>
        <v>0</v>
      </c>
      <c r="AF205" s="106"/>
      <c r="AG205" s="104" t="str">
        <f t="shared" si="54"/>
        <v>0</v>
      </c>
      <c r="AH205" s="296"/>
      <c r="AI205" s="104" t="str">
        <f t="shared" si="55"/>
        <v>0</v>
      </c>
      <c r="AJ205" s="297"/>
      <c r="AK205" s="126" t="str">
        <f t="shared" si="61"/>
        <v/>
      </c>
      <c r="AL205" s="127">
        <f t="shared" si="62"/>
        <v>0</v>
      </c>
      <c r="AM205" s="127">
        <f t="shared" si="63"/>
        <v>0</v>
      </c>
      <c r="AN205" s="128" t="str">
        <f t="shared" si="64"/>
        <v/>
      </c>
      <c r="AO205" s="112"/>
      <c r="AP205" s="107"/>
      <c r="AQ205" s="107"/>
      <c r="AR205" s="107">
        <f t="shared" si="65"/>
        <v>0</v>
      </c>
      <c r="AS205" s="108">
        <f t="shared" si="56"/>
        <v>0</v>
      </c>
    </row>
    <row r="206" spans="1:45" x14ac:dyDescent="0.2">
      <c r="A206" s="82">
        <v>191</v>
      </c>
      <c r="B206" s="82"/>
      <c r="C206" s="110"/>
      <c r="D206" s="110"/>
      <c r="E206" s="110"/>
      <c r="F206" s="110"/>
      <c r="G206" s="110"/>
      <c r="H206" s="240"/>
      <c r="I206" s="196"/>
      <c r="J206" s="196"/>
      <c r="K206" s="123">
        <f t="shared" si="57"/>
        <v>0</v>
      </c>
      <c r="L206" s="115"/>
      <c r="M206" s="124">
        <f t="shared" si="66"/>
        <v>0</v>
      </c>
      <c r="N206" s="125">
        <f t="shared" si="66"/>
        <v>0</v>
      </c>
      <c r="O206" s="125">
        <f t="shared" si="45"/>
        <v>0</v>
      </c>
      <c r="P206" s="125">
        <f t="shared" si="58"/>
        <v>0</v>
      </c>
      <c r="Q206" s="125">
        <f t="shared" si="59"/>
        <v>0</v>
      </c>
      <c r="R206" s="125" t="str">
        <f t="shared" si="46"/>
        <v/>
      </c>
      <c r="S206" s="125">
        <f t="shared" si="47"/>
        <v>0</v>
      </c>
      <c r="T206" s="129"/>
      <c r="U206" s="125">
        <f t="shared" si="48"/>
        <v>0</v>
      </c>
      <c r="V206" s="104"/>
      <c r="W206" s="125" t="str">
        <f t="shared" si="49"/>
        <v>0</v>
      </c>
      <c r="X206" s="125">
        <f t="shared" si="50"/>
        <v>0</v>
      </c>
      <c r="Y206" s="125" t="str">
        <f t="shared" si="51"/>
        <v>0</v>
      </c>
      <c r="Z206" s="282"/>
      <c r="AA206" s="126">
        <f t="shared" si="52"/>
        <v>0</v>
      </c>
      <c r="AB206" s="104"/>
      <c r="AC206" s="126">
        <f t="shared" si="53"/>
        <v>0</v>
      </c>
      <c r="AD206" s="295"/>
      <c r="AE206" s="126">
        <f t="shared" si="60"/>
        <v>0</v>
      </c>
      <c r="AF206" s="105"/>
      <c r="AG206" s="104" t="str">
        <f t="shared" si="54"/>
        <v>0</v>
      </c>
      <c r="AH206" s="295"/>
      <c r="AI206" s="104" t="str">
        <f t="shared" si="55"/>
        <v>0</v>
      </c>
      <c r="AJ206" s="104"/>
      <c r="AK206" s="126" t="str">
        <f t="shared" si="61"/>
        <v/>
      </c>
      <c r="AL206" s="127">
        <f t="shared" si="62"/>
        <v>0</v>
      </c>
      <c r="AM206" s="127">
        <f t="shared" si="63"/>
        <v>0</v>
      </c>
      <c r="AN206" s="128" t="str">
        <f t="shared" si="64"/>
        <v/>
      </c>
      <c r="AO206" s="112"/>
      <c r="AP206" s="107"/>
      <c r="AQ206" s="107"/>
      <c r="AR206" s="107">
        <f t="shared" si="65"/>
        <v>0</v>
      </c>
      <c r="AS206" s="108">
        <f t="shared" si="56"/>
        <v>0</v>
      </c>
    </row>
    <row r="207" spans="1:45" x14ac:dyDescent="0.2">
      <c r="A207" s="82">
        <v>192</v>
      </c>
      <c r="B207" s="82"/>
      <c r="C207" s="110"/>
      <c r="D207" s="110"/>
      <c r="E207" s="110"/>
      <c r="F207" s="110"/>
      <c r="G207" s="110"/>
      <c r="H207" s="240"/>
      <c r="I207" s="196"/>
      <c r="J207" s="196"/>
      <c r="K207" s="123">
        <f t="shared" si="57"/>
        <v>0</v>
      </c>
      <c r="L207" s="115"/>
      <c r="M207" s="124">
        <f t="shared" si="66"/>
        <v>0</v>
      </c>
      <c r="N207" s="125">
        <f t="shared" si="66"/>
        <v>0</v>
      </c>
      <c r="O207" s="125">
        <f t="shared" si="45"/>
        <v>0</v>
      </c>
      <c r="P207" s="125">
        <f t="shared" si="58"/>
        <v>0</v>
      </c>
      <c r="Q207" s="125">
        <f t="shared" si="59"/>
        <v>0</v>
      </c>
      <c r="R207" s="125" t="str">
        <f t="shared" si="46"/>
        <v/>
      </c>
      <c r="S207" s="125">
        <f t="shared" si="47"/>
        <v>0</v>
      </c>
      <c r="T207" s="129"/>
      <c r="U207" s="125">
        <f t="shared" si="48"/>
        <v>0</v>
      </c>
      <c r="V207" s="104"/>
      <c r="W207" s="125" t="str">
        <f t="shared" si="49"/>
        <v>0</v>
      </c>
      <c r="X207" s="125">
        <f t="shared" si="50"/>
        <v>0</v>
      </c>
      <c r="Y207" s="125" t="str">
        <f t="shared" si="51"/>
        <v>0</v>
      </c>
      <c r="Z207" s="282"/>
      <c r="AA207" s="126">
        <f t="shared" si="52"/>
        <v>0</v>
      </c>
      <c r="AB207" s="104"/>
      <c r="AC207" s="126">
        <f t="shared" si="53"/>
        <v>0</v>
      </c>
      <c r="AD207" s="295"/>
      <c r="AE207" s="126">
        <f t="shared" si="60"/>
        <v>0</v>
      </c>
      <c r="AF207" s="105"/>
      <c r="AG207" s="104" t="str">
        <f t="shared" si="54"/>
        <v>0</v>
      </c>
      <c r="AH207" s="295"/>
      <c r="AI207" s="104" t="str">
        <f t="shared" si="55"/>
        <v>0</v>
      </c>
      <c r="AJ207" s="104"/>
      <c r="AK207" s="126" t="str">
        <f t="shared" si="61"/>
        <v/>
      </c>
      <c r="AL207" s="127">
        <f t="shared" si="62"/>
        <v>0</v>
      </c>
      <c r="AM207" s="127">
        <f t="shared" si="63"/>
        <v>0</v>
      </c>
      <c r="AN207" s="128" t="str">
        <f t="shared" si="64"/>
        <v/>
      </c>
      <c r="AO207" s="112"/>
      <c r="AP207" s="107"/>
      <c r="AQ207" s="107"/>
      <c r="AR207" s="107">
        <f t="shared" si="65"/>
        <v>0</v>
      </c>
      <c r="AS207" s="108">
        <f t="shared" si="56"/>
        <v>0</v>
      </c>
    </row>
    <row r="208" spans="1:45" x14ac:dyDescent="0.2">
      <c r="A208" s="82">
        <v>193</v>
      </c>
      <c r="B208" s="82"/>
      <c r="C208" s="110"/>
      <c r="D208" s="110"/>
      <c r="E208" s="110"/>
      <c r="F208" s="110"/>
      <c r="G208" s="110"/>
      <c r="H208" s="240"/>
      <c r="I208" s="196"/>
      <c r="J208" s="196"/>
      <c r="K208" s="123">
        <f t="shared" si="57"/>
        <v>0</v>
      </c>
      <c r="L208" s="115"/>
      <c r="M208" s="124">
        <f t="shared" si="66"/>
        <v>0</v>
      </c>
      <c r="N208" s="125">
        <f t="shared" si="66"/>
        <v>0</v>
      </c>
      <c r="O208" s="125">
        <f t="shared" ref="O208:O271" si="67">IFERROR(INDEX(DATA_YESHOV,MATCH($C208,YESHOV_NAME,0),MATCH(O$15,data_yeshov_titels,0)),0)</f>
        <v>0</v>
      </c>
      <c r="P208" s="125">
        <f t="shared" si="58"/>
        <v>0</v>
      </c>
      <c r="Q208" s="125">
        <f t="shared" si="59"/>
        <v>0</v>
      </c>
      <c r="R208" s="125" t="str">
        <f t="shared" ref="R208:R271" si="68">IFERROR(INDEX(DATA_RASHOT,MATCH($D208,RASHOT_NAME,0),MATCH($R$15,data_rashot_titels,0)),"")</f>
        <v/>
      </c>
      <c r="S208" s="125">
        <f t="shared" ref="S208:S271" si="69">IF(R208=$G$4,$H$4,IF(R208=$G$5,$H$5,IF(R208=$G$6,$H$6,IF(R208=$G$7,$H$7,IF(R208=$G$8,$H$8,IF(R208=$G$9,$H$9,IF(R208=$G$10,$H$10,$H$11)))))))</f>
        <v>0</v>
      </c>
      <c r="T208" s="129"/>
      <c r="U208" s="125">
        <f t="shared" ref="U208:U271" si="70">IFERROR(IF($T208=$E$4,$F$4,IF($T208=$E$5,$F$5,IF($T208=$E$6,$F$6,IF($T208=$E$7,$F$7,IF($T208=$E$8,$F$8,IF($T208=$E$9,$F$9,"0")))))),"-")</f>
        <v>0</v>
      </c>
      <c r="V208" s="104"/>
      <c r="W208" s="125" t="str">
        <f t="shared" ref="W208:W271" si="71">IFERROR(IF($V208=$C$4,$D$4,IF($V208=$C$5,$D$5,IF($V208=$C$6,$D$6,IF($V208=$C$7,$D$7,"0")))),"-")</f>
        <v>0</v>
      </c>
      <c r="X208" s="125">
        <f t="shared" ref="X208:X271" si="72">IFERROR(INDEX(DATA_YESHOV,MATCH($C208,YESHOV_NAME,0),MATCH(X$15,data_yeshov_titels,0)),0)</f>
        <v>0</v>
      </c>
      <c r="Y208" s="125" t="str">
        <f t="shared" ref="Y208:Y271" si="73">IFERROR(IF($X208=$K$4,$L$4,IF($X208=$K$5,$L$5,IF($X208=$K$6,$L$6,IF($X208=$K$7,$L$7,"0")))),"-")</f>
        <v>0</v>
      </c>
      <c r="Z208" s="282"/>
      <c r="AA208" s="126">
        <f t="shared" ref="AA208:AA271" si="74">IFERROR(IF(Z208=$R$4,$S$4,IF(Z208=$R$5,$S$5,IF(Z208=$R$6,$S$6,IF(Z208=$R$7,$S$7,IF($Z208=$R$8,$S$8,0))))),"0")</f>
        <v>0</v>
      </c>
      <c r="AB208" s="104"/>
      <c r="AC208" s="126">
        <f t="shared" ref="AC208:AC271" si="75">IFERROR(IF(AB208=$T$4,$U$4,IF(AB208=$T$5,$U$5,IF(AB208=$T$6,$U$6,IF(AB208=$T$7,$U$7,IF($AB208=$T$8,$U$8,0))))),"0")</f>
        <v>0</v>
      </c>
      <c r="AD208" s="295"/>
      <c r="AE208" s="126">
        <f t="shared" si="60"/>
        <v>0</v>
      </c>
      <c r="AF208" s="105"/>
      <c r="AG208" s="104" t="str">
        <f t="shared" ref="AG208:AG271" si="76">IFERROR(IF($AF208=$X$4,$Y$4,IF($AF208=$X$5,$Y$5,"0")),"0")</f>
        <v>0</v>
      </c>
      <c r="AH208" s="295"/>
      <c r="AI208" s="104" t="str">
        <f t="shared" ref="AI208:AI271" si="77">IFERROR(IF($AH208=$Z$4,$AA$4,IF($AH208=$Z$5,$AA$5,IF($AH208=$Z$6,$AA$6,"0"))),"0")</f>
        <v>0</v>
      </c>
      <c r="AJ208" s="104"/>
      <c r="AK208" s="126" t="str">
        <f t="shared" si="61"/>
        <v/>
      </c>
      <c r="AL208" s="127">
        <f t="shared" si="62"/>
        <v>0</v>
      </c>
      <c r="AM208" s="127">
        <f t="shared" si="63"/>
        <v>0</v>
      </c>
      <c r="AN208" s="128" t="str">
        <f t="shared" si="64"/>
        <v/>
      </c>
      <c r="AO208" s="112"/>
      <c r="AP208" s="107"/>
      <c r="AQ208" s="107"/>
      <c r="AR208" s="107">
        <f t="shared" si="65"/>
        <v>0</v>
      </c>
      <c r="AS208" s="108">
        <f t="shared" ref="AS208:AS271" si="78">IFERROR(AQ208/AP208,0)</f>
        <v>0</v>
      </c>
    </row>
    <row r="209" spans="1:45" x14ac:dyDescent="0.2">
      <c r="A209" s="82">
        <v>194</v>
      </c>
      <c r="B209" s="82"/>
      <c r="C209" s="110"/>
      <c r="D209" s="110"/>
      <c r="E209" s="110"/>
      <c r="F209" s="110"/>
      <c r="G209" s="110"/>
      <c r="H209" s="240"/>
      <c r="I209" s="196"/>
      <c r="J209" s="196"/>
      <c r="K209" s="123">
        <f t="shared" ref="K209:K272" si="79">IFERROR(J209/I209,0)</f>
        <v>0</v>
      </c>
      <c r="L209" s="199"/>
      <c r="M209" s="124">
        <f t="shared" si="66"/>
        <v>0</v>
      </c>
      <c r="N209" s="125">
        <f t="shared" si="66"/>
        <v>0</v>
      </c>
      <c r="O209" s="125">
        <f t="shared" si="67"/>
        <v>0</v>
      </c>
      <c r="P209" s="125">
        <f t="shared" ref="P209:P272" si="80">IF($O209="_",$N209,$O209)</f>
        <v>0</v>
      </c>
      <c r="Q209" s="125">
        <f t="shared" ref="Q209:Q272" si="81">IF(P209=$I$4,$J$4,IF(P209=$I$5,$J$5,IF(P209=$I$6,$J$6,IF(P209=$I$7,$J$7,IF(P209=$I$8,$J$8,IF(P209=$I$9,$J$9,IF(P209=$I$10,$J$10,$J$11)))))))</f>
        <v>0</v>
      </c>
      <c r="R209" s="125" t="str">
        <f t="shared" si="68"/>
        <v/>
      </c>
      <c r="S209" s="125">
        <f t="shared" si="69"/>
        <v>0</v>
      </c>
      <c r="T209" s="130"/>
      <c r="U209" s="125">
        <f t="shared" si="70"/>
        <v>0</v>
      </c>
      <c r="V209" s="104"/>
      <c r="W209" s="125" t="str">
        <f t="shared" si="71"/>
        <v>0</v>
      </c>
      <c r="X209" s="125">
        <f t="shared" si="72"/>
        <v>0</v>
      </c>
      <c r="Y209" s="125" t="str">
        <f t="shared" si="73"/>
        <v>0</v>
      </c>
      <c r="Z209" s="282"/>
      <c r="AA209" s="126">
        <f t="shared" si="74"/>
        <v>0</v>
      </c>
      <c r="AB209" s="104"/>
      <c r="AC209" s="126">
        <f t="shared" si="75"/>
        <v>0</v>
      </c>
      <c r="AD209" s="296"/>
      <c r="AE209" s="126">
        <f t="shared" ref="AE209:AE272" si="82">IFERROR(IF(AD209=$V$4,$W$4,IF(AD209=$V$5,$W$5,IF(AD209=$V$6,$W$6,IF(AD209=$V$7,$W$7,0)))),"0")</f>
        <v>0</v>
      </c>
      <c r="AF209" s="106"/>
      <c r="AG209" s="104" t="str">
        <f t="shared" si="76"/>
        <v>0</v>
      </c>
      <c r="AH209" s="296"/>
      <c r="AI209" s="104" t="str">
        <f t="shared" si="77"/>
        <v>0</v>
      </c>
      <c r="AJ209" s="297"/>
      <c r="AK209" s="126" t="str">
        <f t="shared" ref="AK209:AK272" si="83">IFERROR(IF($AJ209="כן","20",IF($AJ209="לא",0,"")),"")</f>
        <v/>
      </c>
      <c r="AL209" s="127">
        <f t="shared" ref="AL209:AL272" si="84">$AA209+$AC209</f>
        <v>0</v>
      </c>
      <c r="AM209" s="127">
        <f t="shared" ref="AM209:AM272" si="85">$AE209+$AG209+$AI209</f>
        <v>0</v>
      </c>
      <c r="AN209" s="128" t="str">
        <f t="shared" ref="AN209:AN272" si="86">IFERROR((AL209*$N$2/$N$10)+($AM209*$P$2/$P$10)+($Y209*$L$2/$L$4)+($W209*$D$2/$D$4)+($U209*$F$2/$F$4)+($S209*$H$2/$H$4)+($Q209*$J$2/$J$4)+$AK209,"")</f>
        <v/>
      </c>
      <c r="AO209" s="112"/>
      <c r="AP209" s="107"/>
      <c r="AQ209" s="107"/>
      <c r="AR209" s="107">
        <f t="shared" si="65"/>
        <v>0</v>
      </c>
      <c r="AS209" s="108">
        <f t="shared" si="78"/>
        <v>0</v>
      </c>
    </row>
    <row r="210" spans="1:45" x14ac:dyDescent="0.2">
      <c r="A210" s="82">
        <v>195</v>
      </c>
      <c r="B210" s="82"/>
      <c r="C210" s="110"/>
      <c r="D210" s="110"/>
      <c r="E210" s="110"/>
      <c r="F210" s="110"/>
      <c r="G210" s="110"/>
      <c r="H210" s="240"/>
      <c r="I210" s="196"/>
      <c r="J210" s="196"/>
      <c r="K210" s="123">
        <f t="shared" si="79"/>
        <v>0</v>
      </c>
      <c r="L210" s="115"/>
      <c r="M210" s="124">
        <f t="shared" si="66"/>
        <v>0</v>
      </c>
      <c r="N210" s="125">
        <f t="shared" si="66"/>
        <v>0</v>
      </c>
      <c r="O210" s="125">
        <f t="shared" si="67"/>
        <v>0</v>
      </c>
      <c r="P210" s="125">
        <f t="shared" si="80"/>
        <v>0</v>
      </c>
      <c r="Q210" s="125">
        <f t="shared" si="81"/>
        <v>0</v>
      </c>
      <c r="R210" s="125" t="str">
        <f t="shared" si="68"/>
        <v/>
      </c>
      <c r="S210" s="125">
        <f t="shared" si="69"/>
        <v>0</v>
      </c>
      <c r="T210" s="129"/>
      <c r="U210" s="125">
        <f t="shared" si="70"/>
        <v>0</v>
      </c>
      <c r="V210" s="104"/>
      <c r="W210" s="125" t="str">
        <f t="shared" si="71"/>
        <v>0</v>
      </c>
      <c r="X210" s="125">
        <f t="shared" si="72"/>
        <v>0</v>
      </c>
      <c r="Y210" s="125" t="str">
        <f t="shared" si="73"/>
        <v>0</v>
      </c>
      <c r="Z210" s="282"/>
      <c r="AA210" s="126">
        <f t="shared" si="74"/>
        <v>0</v>
      </c>
      <c r="AB210" s="104"/>
      <c r="AC210" s="126">
        <f t="shared" si="75"/>
        <v>0</v>
      </c>
      <c r="AD210" s="295"/>
      <c r="AE210" s="126">
        <f t="shared" si="82"/>
        <v>0</v>
      </c>
      <c r="AF210" s="105"/>
      <c r="AG210" s="104" t="str">
        <f t="shared" si="76"/>
        <v>0</v>
      </c>
      <c r="AH210" s="295"/>
      <c r="AI210" s="104" t="str">
        <f t="shared" si="77"/>
        <v>0</v>
      </c>
      <c r="AJ210" s="104"/>
      <c r="AK210" s="126" t="str">
        <f t="shared" si="83"/>
        <v/>
      </c>
      <c r="AL210" s="127">
        <f t="shared" si="84"/>
        <v>0</v>
      </c>
      <c r="AM210" s="127">
        <f t="shared" si="85"/>
        <v>0</v>
      </c>
      <c r="AN210" s="128" t="str">
        <f t="shared" si="86"/>
        <v/>
      </c>
      <c r="AO210" s="236"/>
      <c r="AP210" s="107"/>
      <c r="AQ210" s="107"/>
      <c r="AR210" s="107">
        <f t="shared" ref="AR210:AR273" si="87">AQ210+AR209</f>
        <v>0</v>
      </c>
      <c r="AS210" s="108">
        <f t="shared" si="78"/>
        <v>0</v>
      </c>
    </row>
    <row r="211" spans="1:45" x14ac:dyDescent="0.2">
      <c r="A211" s="82">
        <v>196</v>
      </c>
      <c r="B211" s="82"/>
      <c r="C211" s="110"/>
      <c r="D211" s="110"/>
      <c r="E211" s="110"/>
      <c r="F211" s="110"/>
      <c r="G211" s="110"/>
      <c r="H211" s="240"/>
      <c r="I211" s="196"/>
      <c r="J211" s="196"/>
      <c r="K211" s="123">
        <f t="shared" si="79"/>
        <v>0</v>
      </c>
      <c r="L211" s="199"/>
      <c r="M211" s="124">
        <f t="shared" si="66"/>
        <v>0</v>
      </c>
      <c r="N211" s="125">
        <f t="shared" si="66"/>
        <v>0</v>
      </c>
      <c r="O211" s="125">
        <f t="shared" si="67"/>
        <v>0</v>
      </c>
      <c r="P211" s="125">
        <f t="shared" si="80"/>
        <v>0</v>
      </c>
      <c r="Q211" s="125">
        <f t="shared" si="81"/>
        <v>0</v>
      </c>
      <c r="R211" s="125" t="str">
        <f t="shared" si="68"/>
        <v/>
      </c>
      <c r="S211" s="125">
        <f t="shared" si="69"/>
        <v>0</v>
      </c>
      <c r="T211" s="130"/>
      <c r="U211" s="125">
        <f t="shared" si="70"/>
        <v>0</v>
      </c>
      <c r="V211" s="104"/>
      <c r="W211" s="125" t="str">
        <f t="shared" si="71"/>
        <v>0</v>
      </c>
      <c r="X211" s="125">
        <f t="shared" si="72"/>
        <v>0</v>
      </c>
      <c r="Y211" s="125" t="str">
        <f t="shared" si="73"/>
        <v>0</v>
      </c>
      <c r="Z211" s="282"/>
      <c r="AA211" s="126">
        <f t="shared" si="74"/>
        <v>0</v>
      </c>
      <c r="AB211" s="104"/>
      <c r="AC211" s="126">
        <f t="shared" si="75"/>
        <v>0</v>
      </c>
      <c r="AD211" s="296"/>
      <c r="AE211" s="126">
        <f t="shared" si="82"/>
        <v>0</v>
      </c>
      <c r="AF211" s="106"/>
      <c r="AG211" s="104" t="str">
        <f t="shared" si="76"/>
        <v>0</v>
      </c>
      <c r="AH211" s="296"/>
      <c r="AI211" s="104" t="str">
        <f t="shared" si="77"/>
        <v>0</v>
      </c>
      <c r="AJ211" s="297"/>
      <c r="AK211" s="126" t="str">
        <f t="shared" si="83"/>
        <v/>
      </c>
      <c r="AL211" s="127">
        <f t="shared" si="84"/>
        <v>0</v>
      </c>
      <c r="AM211" s="127">
        <f t="shared" si="85"/>
        <v>0</v>
      </c>
      <c r="AN211" s="128" t="str">
        <f t="shared" si="86"/>
        <v/>
      </c>
      <c r="AO211" s="112"/>
      <c r="AP211" s="107"/>
      <c r="AQ211" s="107"/>
      <c r="AR211" s="107">
        <f t="shared" si="87"/>
        <v>0</v>
      </c>
      <c r="AS211" s="108">
        <f t="shared" si="78"/>
        <v>0</v>
      </c>
    </row>
    <row r="212" spans="1:45" x14ac:dyDescent="0.2">
      <c r="A212" s="82">
        <v>197</v>
      </c>
      <c r="B212" s="82"/>
      <c r="C212" s="110"/>
      <c r="D212" s="110"/>
      <c r="E212" s="110"/>
      <c r="F212" s="110"/>
      <c r="G212" s="110"/>
      <c r="H212" s="240"/>
      <c r="I212" s="196"/>
      <c r="J212" s="196"/>
      <c r="K212" s="123">
        <f t="shared" si="79"/>
        <v>0</v>
      </c>
      <c r="L212" s="115"/>
      <c r="M212" s="124">
        <f t="shared" si="66"/>
        <v>0</v>
      </c>
      <c r="N212" s="125">
        <f t="shared" si="66"/>
        <v>0</v>
      </c>
      <c r="O212" s="125">
        <f t="shared" si="67"/>
        <v>0</v>
      </c>
      <c r="P212" s="125">
        <f t="shared" si="80"/>
        <v>0</v>
      </c>
      <c r="Q212" s="125">
        <f t="shared" si="81"/>
        <v>0</v>
      </c>
      <c r="R212" s="125" t="str">
        <f t="shared" si="68"/>
        <v/>
      </c>
      <c r="S212" s="125">
        <f t="shared" si="69"/>
        <v>0</v>
      </c>
      <c r="T212" s="129"/>
      <c r="U212" s="125">
        <f t="shared" si="70"/>
        <v>0</v>
      </c>
      <c r="V212" s="104"/>
      <c r="W212" s="125" t="str">
        <f t="shared" si="71"/>
        <v>0</v>
      </c>
      <c r="X212" s="125">
        <f t="shared" si="72"/>
        <v>0</v>
      </c>
      <c r="Y212" s="125" t="str">
        <f t="shared" si="73"/>
        <v>0</v>
      </c>
      <c r="Z212" s="282"/>
      <c r="AA212" s="126">
        <f t="shared" si="74"/>
        <v>0</v>
      </c>
      <c r="AB212" s="104"/>
      <c r="AC212" s="126">
        <f t="shared" si="75"/>
        <v>0</v>
      </c>
      <c r="AD212" s="295"/>
      <c r="AE212" s="126">
        <f t="shared" si="82"/>
        <v>0</v>
      </c>
      <c r="AF212" s="105"/>
      <c r="AG212" s="104" t="str">
        <f t="shared" si="76"/>
        <v>0</v>
      </c>
      <c r="AH212" s="295"/>
      <c r="AI212" s="104" t="str">
        <f t="shared" si="77"/>
        <v>0</v>
      </c>
      <c r="AJ212" s="104"/>
      <c r="AK212" s="126" t="str">
        <f t="shared" si="83"/>
        <v/>
      </c>
      <c r="AL212" s="127">
        <f t="shared" si="84"/>
        <v>0</v>
      </c>
      <c r="AM212" s="127">
        <f t="shared" si="85"/>
        <v>0</v>
      </c>
      <c r="AN212" s="128" t="str">
        <f t="shared" si="86"/>
        <v/>
      </c>
      <c r="AO212" s="112"/>
      <c r="AP212" s="107"/>
      <c r="AQ212" s="107"/>
      <c r="AR212" s="107">
        <f t="shared" si="87"/>
        <v>0</v>
      </c>
      <c r="AS212" s="108">
        <f t="shared" si="78"/>
        <v>0</v>
      </c>
    </row>
    <row r="213" spans="1:45" x14ac:dyDescent="0.2">
      <c r="A213" s="82">
        <v>198</v>
      </c>
      <c r="B213" s="82"/>
      <c r="C213" s="110"/>
      <c r="D213" s="110"/>
      <c r="E213" s="110"/>
      <c r="F213" s="110"/>
      <c r="G213" s="110"/>
      <c r="H213" s="240"/>
      <c r="I213" s="196"/>
      <c r="J213" s="196"/>
      <c r="K213" s="123">
        <f t="shared" si="79"/>
        <v>0</v>
      </c>
      <c r="L213" s="115"/>
      <c r="M213" s="124">
        <f t="shared" si="66"/>
        <v>0</v>
      </c>
      <c r="N213" s="125">
        <f t="shared" si="66"/>
        <v>0</v>
      </c>
      <c r="O213" s="125">
        <f t="shared" si="67"/>
        <v>0</v>
      </c>
      <c r="P213" s="125">
        <f t="shared" si="80"/>
        <v>0</v>
      </c>
      <c r="Q213" s="125">
        <f t="shared" si="81"/>
        <v>0</v>
      </c>
      <c r="R213" s="125" t="str">
        <f t="shared" si="68"/>
        <v/>
      </c>
      <c r="S213" s="125">
        <f t="shared" si="69"/>
        <v>0</v>
      </c>
      <c r="T213" s="129"/>
      <c r="U213" s="125">
        <f t="shared" si="70"/>
        <v>0</v>
      </c>
      <c r="V213" s="104"/>
      <c r="W213" s="125" t="str">
        <f t="shared" si="71"/>
        <v>0</v>
      </c>
      <c r="X213" s="125">
        <f t="shared" si="72"/>
        <v>0</v>
      </c>
      <c r="Y213" s="125" t="str">
        <f t="shared" si="73"/>
        <v>0</v>
      </c>
      <c r="Z213" s="282"/>
      <c r="AA213" s="126">
        <f t="shared" si="74"/>
        <v>0</v>
      </c>
      <c r="AB213" s="104"/>
      <c r="AC213" s="126">
        <f t="shared" si="75"/>
        <v>0</v>
      </c>
      <c r="AD213" s="295"/>
      <c r="AE213" s="126">
        <f t="shared" si="82"/>
        <v>0</v>
      </c>
      <c r="AF213" s="105"/>
      <c r="AG213" s="104" t="str">
        <f t="shared" si="76"/>
        <v>0</v>
      </c>
      <c r="AH213" s="295"/>
      <c r="AI213" s="104" t="str">
        <f t="shared" si="77"/>
        <v>0</v>
      </c>
      <c r="AJ213" s="104"/>
      <c r="AK213" s="126" t="str">
        <f t="shared" si="83"/>
        <v/>
      </c>
      <c r="AL213" s="127">
        <f t="shared" si="84"/>
        <v>0</v>
      </c>
      <c r="AM213" s="127">
        <f t="shared" si="85"/>
        <v>0</v>
      </c>
      <c r="AN213" s="128" t="str">
        <f t="shared" si="86"/>
        <v/>
      </c>
      <c r="AO213" s="112"/>
      <c r="AP213" s="107"/>
      <c r="AQ213" s="107"/>
      <c r="AR213" s="107">
        <f t="shared" si="87"/>
        <v>0</v>
      </c>
      <c r="AS213" s="108">
        <f t="shared" si="78"/>
        <v>0</v>
      </c>
    </row>
    <row r="214" spans="1:45" x14ac:dyDescent="0.2">
      <c r="A214" s="82">
        <v>199</v>
      </c>
      <c r="B214" s="82"/>
      <c r="C214" s="110"/>
      <c r="D214" s="110"/>
      <c r="E214" s="110"/>
      <c r="F214" s="110"/>
      <c r="G214" s="110"/>
      <c r="H214" s="240"/>
      <c r="I214" s="196"/>
      <c r="J214" s="196"/>
      <c r="K214" s="123">
        <f t="shared" si="79"/>
        <v>0</v>
      </c>
      <c r="L214" s="115"/>
      <c r="M214" s="124">
        <f t="shared" si="66"/>
        <v>0</v>
      </c>
      <c r="N214" s="125">
        <f t="shared" si="66"/>
        <v>0</v>
      </c>
      <c r="O214" s="125">
        <f t="shared" si="67"/>
        <v>0</v>
      </c>
      <c r="P214" s="125">
        <f t="shared" si="80"/>
        <v>0</v>
      </c>
      <c r="Q214" s="125">
        <f t="shared" si="81"/>
        <v>0</v>
      </c>
      <c r="R214" s="125" t="str">
        <f t="shared" si="68"/>
        <v/>
      </c>
      <c r="S214" s="125">
        <f t="shared" si="69"/>
        <v>0</v>
      </c>
      <c r="T214" s="129"/>
      <c r="U214" s="125">
        <f t="shared" si="70"/>
        <v>0</v>
      </c>
      <c r="V214" s="104"/>
      <c r="W214" s="125" t="str">
        <f t="shared" si="71"/>
        <v>0</v>
      </c>
      <c r="X214" s="125">
        <f t="shared" si="72"/>
        <v>0</v>
      </c>
      <c r="Y214" s="125" t="str">
        <f t="shared" si="73"/>
        <v>0</v>
      </c>
      <c r="Z214" s="282"/>
      <c r="AA214" s="126">
        <f t="shared" si="74"/>
        <v>0</v>
      </c>
      <c r="AB214" s="104"/>
      <c r="AC214" s="126">
        <f t="shared" si="75"/>
        <v>0</v>
      </c>
      <c r="AD214" s="295"/>
      <c r="AE214" s="126">
        <f t="shared" si="82"/>
        <v>0</v>
      </c>
      <c r="AF214" s="105"/>
      <c r="AG214" s="104" t="str">
        <f t="shared" si="76"/>
        <v>0</v>
      </c>
      <c r="AH214" s="295"/>
      <c r="AI214" s="104" t="str">
        <f t="shared" si="77"/>
        <v>0</v>
      </c>
      <c r="AJ214" s="104"/>
      <c r="AK214" s="126" t="str">
        <f t="shared" si="83"/>
        <v/>
      </c>
      <c r="AL214" s="127">
        <f t="shared" si="84"/>
        <v>0</v>
      </c>
      <c r="AM214" s="127">
        <f t="shared" si="85"/>
        <v>0</v>
      </c>
      <c r="AN214" s="128" t="str">
        <f t="shared" si="86"/>
        <v/>
      </c>
      <c r="AO214" s="112"/>
      <c r="AP214" s="107"/>
      <c r="AQ214" s="107"/>
      <c r="AR214" s="107">
        <f t="shared" si="87"/>
        <v>0</v>
      </c>
      <c r="AS214" s="108">
        <f t="shared" si="78"/>
        <v>0</v>
      </c>
    </row>
    <row r="215" spans="1:45" x14ac:dyDescent="0.2">
      <c r="A215" s="82">
        <v>200</v>
      </c>
      <c r="B215" s="82"/>
      <c r="C215" s="110"/>
      <c r="D215" s="110"/>
      <c r="E215" s="110"/>
      <c r="F215" s="110"/>
      <c r="G215" s="110"/>
      <c r="H215" s="240"/>
      <c r="I215" s="196"/>
      <c r="J215" s="196"/>
      <c r="K215" s="123">
        <f t="shared" si="79"/>
        <v>0</v>
      </c>
      <c r="L215" s="115"/>
      <c r="M215" s="124">
        <f t="shared" si="66"/>
        <v>0</v>
      </c>
      <c r="N215" s="125">
        <f t="shared" si="66"/>
        <v>0</v>
      </c>
      <c r="O215" s="125">
        <f t="shared" si="67"/>
        <v>0</v>
      </c>
      <c r="P215" s="125">
        <f t="shared" si="80"/>
        <v>0</v>
      </c>
      <c r="Q215" s="125">
        <f t="shared" si="81"/>
        <v>0</v>
      </c>
      <c r="R215" s="125" t="str">
        <f t="shared" si="68"/>
        <v/>
      </c>
      <c r="S215" s="125">
        <f t="shared" si="69"/>
        <v>0</v>
      </c>
      <c r="T215" s="129"/>
      <c r="U215" s="125">
        <f t="shared" si="70"/>
        <v>0</v>
      </c>
      <c r="V215" s="104"/>
      <c r="W215" s="125" t="str">
        <f t="shared" si="71"/>
        <v>0</v>
      </c>
      <c r="X215" s="125">
        <f t="shared" si="72"/>
        <v>0</v>
      </c>
      <c r="Y215" s="125" t="str">
        <f t="shared" si="73"/>
        <v>0</v>
      </c>
      <c r="Z215" s="282"/>
      <c r="AA215" s="126">
        <f t="shared" si="74"/>
        <v>0</v>
      </c>
      <c r="AB215" s="104"/>
      <c r="AC215" s="126">
        <f t="shared" si="75"/>
        <v>0</v>
      </c>
      <c r="AD215" s="295"/>
      <c r="AE215" s="126">
        <f t="shared" si="82"/>
        <v>0</v>
      </c>
      <c r="AF215" s="105"/>
      <c r="AG215" s="104" t="str">
        <f t="shared" si="76"/>
        <v>0</v>
      </c>
      <c r="AH215" s="295"/>
      <c r="AI215" s="104" t="str">
        <f t="shared" si="77"/>
        <v>0</v>
      </c>
      <c r="AJ215" s="104"/>
      <c r="AK215" s="126" t="str">
        <f t="shared" si="83"/>
        <v/>
      </c>
      <c r="AL215" s="127">
        <f t="shared" si="84"/>
        <v>0</v>
      </c>
      <c r="AM215" s="127">
        <f t="shared" si="85"/>
        <v>0</v>
      </c>
      <c r="AN215" s="128" t="str">
        <f t="shared" si="86"/>
        <v/>
      </c>
      <c r="AO215" s="112"/>
      <c r="AP215" s="107"/>
      <c r="AQ215" s="107"/>
      <c r="AR215" s="107">
        <f t="shared" si="87"/>
        <v>0</v>
      </c>
      <c r="AS215" s="108">
        <f t="shared" si="78"/>
        <v>0</v>
      </c>
    </row>
    <row r="216" spans="1:45" x14ac:dyDescent="0.2">
      <c r="A216" s="82">
        <v>201</v>
      </c>
      <c r="B216" s="82"/>
      <c r="C216" s="110"/>
      <c r="D216" s="110"/>
      <c r="E216" s="110"/>
      <c r="F216" s="110"/>
      <c r="G216" s="110"/>
      <c r="H216" s="240"/>
      <c r="I216" s="196"/>
      <c r="J216" s="196"/>
      <c r="K216" s="123">
        <f t="shared" si="79"/>
        <v>0</v>
      </c>
      <c r="L216" s="115"/>
      <c r="M216" s="124">
        <f t="shared" si="66"/>
        <v>0</v>
      </c>
      <c r="N216" s="125">
        <f t="shared" si="66"/>
        <v>0</v>
      </c>
      <c r="O216" s="125">
        <f t="shared" si="67"/>
        <v>0</v>
      </c>
      <c r="P216" s="125">
        <f t="shared" si="80"/>
        <v>0</v>
      </c>
      <c r="Q216" s="125">
        <f t="shared" si="81"/>
        <v>0</v>
      </c>
      <c r="R216" s="125" t="str">
        <f t="shared" si="68"/>
        <v/>
      </c>
      <c r="S216" s="125">
        <f t="shared" si="69"/>
        <v>0</v>
      </c>
      <c r="T216" s="129"/>
      <c r="U216" s="125">
        <f t="shared" si="70"/>
        <v>0</v>
      </c>
      <c r="V216" s="104"/>
      <c r="W216" s="125" t="str">
        <f t="shared" si="71"/>
        <v>0</v>
      </c>
      <c r="X216" s="125">
        <f t="shared" si="72"/>
        <v>0</v>
      </c>
      <c r="Y216" s="125" t="str">
        <f t="shared" si="73"/>
        <v>0</v>
      </c>
      <c r="Z216" s="282"/>
      <c r="AA216" s="126">
        <f t="shared" si="74"/>
        <v>0</v>
      </c>
      <c r="AB216" s="104"/>
      <c r="AC216" s="126">
        <f t="shared" si="75"/>
        <v>0</v>
      </c>
      <c r="AD216" s="295"/>
      <c r="AE216" s="126">
        <f t="shared" si="82"/>
        <v>0</v>
      </c>
      <c r="AF216" s="105"/>
      <c r="AG216" s="104" t="str">
        <f t="shared" si="76"/>
        <v>0</v>
      </c>
      <c r="AH216" s="295"/>
      <c r="AI216" s="104" t="str">
        <f t="shared" si="77"/>
        <v>0</v>
      </c>
      <c r="AJ216" s="104"/>
      <c r="AK216" s="126" t="str">
        <f t="shared" si="83"/>
        <v/>
      </c>
      <c r="AL216" s="127">
        <f t="shared" si="84"/>
        <v>0</v>
      </c>
      <c r="AM216" s="127">
        <f t="shared" si="85"/>
        <v>0</v>
      </c>
      <c r="AN216" s="128" t="str">
        <f t="shared" si="86"/>
        <v/>
      </c>
      <c r="AO216" s="112"/>
      <c r="AP216" s="107"/>
      <c r="AQ216" s="107"/>
      <c r="AR216" s="107">
        <f t="shared" si="87"/>
        <v>0</v>
      </c>
      <c r="AS216" s="108">
        <f t="shared" si="78"/>
        <v>0</v>
      </c>
    </row>
    <row r="217" spans="1:45" x14ac:dyDescent="0.2">
      <c r="A217" s="82">
        <v>202</v>
      </c>
      <c r="B217" s="82"/>
      <c r="C217" s="110"/>
      <c r="D217" s="110"/>
      <c r="E217" s="110"/>
      <c r="F217" s="110"/>
      <c r="G217" s="110"/>
      <c r="H217" s="240"/>
      <c r="I217" s="196"/>
      <c r="J217" s="196"/>
      <c r="K217" s="123">
        <f t="shared" si="79"/>
        <v>0</v>
      </c>
      <c r="L217" s="115"/>
      <c r="M217" s="124">
        <f t="shared" si="66"/>
        <v>0</v>
      </c>
      <c r="N217" s="125">
        <f t="shared" si="66"/>
        <v>0</v>
      </c>
      <c r="O217" s="125">
        <f t="shared" si="67"/>
        <v>0</v>
      </c>
      <c r="P217" s="125">
        <f t="shared" si="80"/>
        <v>0</v>
      </c>
      <c r="Q217" s="125">
        <f t="shared" si="81"/>
        <v>0</v>
      </c>
      <c r="R217" s="125" t="str">
        <f t="shared" si="68"/>
        <v/>
      </c>
      <c r="S217" s="125">
        <f t="shared" si="69"/>
        <v>0</v>
      </c>
      <c r="T217" s="129"/>
      <c r="U217" s="125">
        <f t="shared" si="70"/>
        <v>0</v>
      </c>
      <c r="V217" s="104"/>
      <c r="W217" s="125" t="str">
        <f t="shared" si="71"/>
        <v>0</v>
      </c>
      <c r="X217" s="125">
        <f t="shared" si="72"/>
        <v>0</v>
      </c>
      <c r="Y217" s="125" t="str">
        <f t="shared" si="73"/>
        <v>0</v>
      </c>
      <c r="Z217" s="282"/>
      <c r="AA217" s="126">
        <f t="shared" si="74"/>
        <v>0</v>
      </c>
      <c r="AB217" s="104"/>
      <c r="AC217" s="126">
        <f t="shared" si="75"/>
        <v>0</v>
      </c>
      <c r="AD217" s="295"/>
      <c r="AE217" s="126">
        <f t="shared" si="82"/>
        <v>0</v>
      </c>
      <c r="AF217" s="105"/>
      <c r="AG217" s="104" t="str">
        <f t="shared" si="76"/>
        <v>0</v>
      </c>
      <c r="AH217" s="295"/>
      <c r="AI217" s="104" t="str">
        <f t="shared" si="77"/>
        <v>0</v>
      </c>
      <c r="AJ217" s="104"/>
      <c r="AK217" s="126" t="str">
        <f t="shared" si="83"/>
        <v/>
      </c>
      <c r="AL217" s="127">
        <f t="shared" si="84"/>
        <v>0</v>
      </c>
      <c r="AM217" s="127">
        <f t="shared" si="85"/>
        <v>0</v>
      </c>
      <c r="AN217" s="128" t="str">
        <f t="shared" si="86"/>
        <v/>
      </c>
      <c r="AO217" s="112"/>
      <c r="AP217" s="107"/>
      <c r="AQ217" s="107"/>
      <c r="AR217" s="107">
        <f t="shared" si="87"/>
        <v>0</v>
      </c>
      <c r="AS217" s="108">
        <f t="shared" si="78"/>
        <v>0</v>
      </c>
    </row>
    <row r="218" spans="1:45" x14ac:dyDescent="0.2">
      <c r="A218" s="82">
        <v>203</v>
      </c>
      <c r="B218" s="82"/>
      <c r="C218" s="110"/>
      <c r="D218" s="110"/>
      <c r="E218" s="110"/>
      <c r="F218" s="110"/>
      <c r="G218" s="110"/>
      <c r="H218" s="240"/>
      <c r="I218" s="196"/>
      <c r="J218" s="196"/>
      <c r="K218" s="123">
        <f t="shared" si="79"/>
        <v>0</v>
      </c>
      <c r="L218" s="115"/>
      <c r="M218" s="124">
        <f t="shared" si="66"/>
        <v>0</v>
      </c>
      <c r="N218" s="125">
        <f t="shared" si="66"/>
        <v>0</v>
      </c>
      <c r="O218" s="125">
        <f t="shared" si="67"/>
        <v>0</v>
      </c>
      <c r="P218" s="125">
        <f t="shared" si="80"/>
        <v>0</v>
      </c>
      <c r="Q218" s="125">
        <f t="shared" si="81"/>
        <v>0</v>
      </c>
      <c r="R218" s="125" t="str">
        <f t="shared" si="68"/>
        <v/>
      </c>
      <c r="S218" s="125">
        <f t="shared" si="69"/>
        <v>0</v>
      </c>
      <c r="T218" s="130"/>
      <c r="U218" s="125">
        <f t="shared" si="70"/>
        <v>0</v>
      </c>
      <c r="V218" s="104"/>
      <c r="W218" s="125" t="str">
        <f t="shared" si="71"/>
        <v>0</v>
      </c>
      <c r="X218" s="125">
        <f t="shared" si="72"/>
        <v>0</v>
      </c>
      <c r="Y218" s="125" t="str">
        <f t="shared" si="73"/>
        <v>0</v>
      </c>
      <c r="Z218" s="282"/>
      <c r="AA218" s="126">
        <f t="shared" si="74"/>
        <v>0</v>
      </c>
      <c r="AB218" s="104"/>
      <c r="AC218" s="126">
        <f t="shared" si="75"/>
        <v>0</v>
      </c>
      <c r="AD218" s="296"/>
      <c r="AE218" s="126">
        <f t="shared" si="82"/>
        <v>0</v>
      </c>
      <c r="AF218" s="106"/>
      <c r="AG218" s="104" t="str">
        <f t="shared" si="76"/>
        <v>0</v>
      </c>
      <c r="AH218" s="296"/>
      <c r="AI218" s="104" t="str">
        <f t="shared" si="77"/>
        <v>0</v>
      </c>
      <c r="AJ218" s="297"/>
      <c r="AK218" s="126" t="str">
        <f t="shared" si="83"/>
        <v/>
      </c>
      <c r="AL218" s="127">
        <f t="shared" si="84"/>
        <v>0</v>
      </c>
      <c r="AM218" s="127">
        <f t="shared" si="85"/>
        <v>0</v>
      </c>
      <c r="AN218" s="128" t="str">
        <f t="shared" si="86"/>
        <v/>
      </c>
      <c r="AO218" s="112"/>
      <c r="AP218" s="107"/>
      <c r="AQ218" s="107"/>
      <c r="AR218" s="107">
        <f t="shared" si="87"/>
        <v>0</v>
      </c>
      <c r="AS218" s="108">
        <f t="shared" si="78"/>
        <v>0</v>
      </c>
    </row>
    <row r="219" spans="1:45" x14ac:dyDescent="0.2">
      <c r="A219" s="82">
        <v>204</v>
      </c>
      <c r="B219" s="82"/>
      <c r="C219" s="110"/>
      <c r="D219" s="110"/>
      <c r="E219" s="110"/>
      <c r="F219" s="110"/>
      <c r="G219" s="110"/>
      <c r="H219" s="240"/>
      <c r="I219" s="196"/>
      <c r="J219" s="196"/>
      <c r="K219" s="123">
        <f t="shared" si="79"/>
        <v>0</v>
      </c>
      <c r="L219" s="115"/>
      <c r="M219" s="124">
        <f t="shared" si="66"/>
        <v>0</v>
      </c>
      <c r="N219" s="125">
        <f t="shared" si="66"/>
        <v>0</v>
      </c>
      <c r="O219" s="125">
        <f t="shared" si="67"/>
        <v>0</v>
      </c>
      <c r="P219" s="125">
        <f t="shared" si="80"/>
        <v>0</v>
      </c>
      <c r="Q219" s="125">
        <f t="shared" si="81"/>
        <v>0</v>
      </c>
      <c r="R219" s="125" t="str">
        <f t="shared" si="68"/>
        <v/>
      </c>
      <c r="S219" s="125">
        <f t="shared" si="69"/>
        <v>0</v>
      </c>
      <c r="T219" s="130"/>
      <c r="U219" s="125">
        <f t="shared" si="70"/>
        <v>0</v>
      </c>
      <c r="V219" s="104"/>
      <c r="W219" s="125" t="str">
        <f t="shared" si="71"/>
        <v>0</v>
      </c>
      <c r="X219" s="125">
        <f t="shared" si="72"/>
        <v>0</v>
      </c>
      <c r="Y219" s="125" t="str">
        <f t="shared" si="73"/>
        <v>0</v>
      </c>
      <c r="Z219" s="282"/>
      <c r="AA219" s="126">
        <f t="shared" si="74"/>
        <v>0</v>
      </c>
      <c r="AB219" s="104"/>
      <c r="AC219" s="126">
        <f t="shared" si="75"/>
        <v>0</v>
      </c>
      <c r="AD219" s="296"/>
      <c r="AE219" s="126">
        <f t="shared" si="82"/>
        <v>0</v>
      </c>
      <c r="AF219" s="106"/>
      <c r="AG219" s="104" t="str">
        <f t="shared" si="76"/>
        <v>0</v>
      </c>
      <c r="AH219" s="296"/>
      <c r="AI219" s="104" t="str">
        <f t="shared" si="77"/>
        <v>0</v>
      </c>
      <c r="AJ219" s="297"/>
      <c r="AK219" s="126" t="str">
        <f t="shared" si="83"/>
        <v/>
      </c>
      <c r="AL219" s="127">
        <f t="shared" si="84"/>
        <v>0</v>
      </c>
      <c r="AM219" s="127">
        <f t="shared" si="85"/>
        <v>0</v>
      </c>
      <c r="AN219" s="128" t="str">
        <f t="shared" si="86"/>
        <v/>
      </c>
      <c r="AO219" s="112"/>
      <c r="AP219" s="107"/>
      <c r="AQ219" s="107"/>
      <c r="AR219" s="107">
        <f t="shared" si="87"/>
        <v>0</v>
      </c>
      <c r="AS219" s="108">
        <f t="shared" si="78"/>
        <v>0</v>
      </c>
    </row>
    <row r="220" spans="1:45" x14ac:dyDescent="0.2">
      <c r="A220" s="82">
        <v>205</v>
      </c>
      <c r="B220" s="82"/>
      <c r="C220" s="110"/>
      <c r="D220" s="110"/>
      <c r="E220" s="110"/>
      <c r="F220" s="110"/>
      <c r="G220" s="110"/>
      <c r="H220" s="240"/>
      <c r="I220" s="196"/>
      <c r="J220" s="196"/>
      <c r="K220" s="123">
        <f t="shared" si="79"/>
        <v>0</v>
      </c>
      <c r="L220" s="115"/>
      <c r="M220" s="124">
        <f t="shared" si="66"/>
        <v>0</v>
      </c>
      <c r="N220" s="125">
        <f t="shared" si="66"/>
        <v>0</v>
      </c>
      <c r="O220" s="125">
        <f t="shared" si="67"/>
        <v>0</v>
      </c>
      <c r="P220" s="125">
        <f t="shared" si="80"/>
        <v>0</v>
      </c>
      <c r="Q220" s="125">
        <f t="shared" si="81"/>
        <v>0</v>
      </c>
      <c r="R220" s="125" t="str">
        <f t="shared" si="68"/>
        <v/>
      </c>
      <c r="S220" s="125">
        <f t="shared" si="69"/>
        <v>0</v>
      </c>
      <c r="T220" s="130"/>
      <c r="U220" s="125">
        <f t="shared" si="70"/>
        <v>0</v>
      </c>
      <c r="V220" s="104"/>
      <c r="W220" s="125" t="str">
        <f t="shared" si="71"/>
        <v>0</v>
      </c>
      <c r="X220" s="125">
        <f t="shared" si="72"/>
        <v>0</v>
      </c>
      <c r="Y220" s="125" t="str">
        <f t="shared" si="73"/>
        <v>0</v>
      </c>
      <c r="Z220" s="282"/>
      <c r="AA220" s="126">
        <f t="shared" si="74"/>
        <v>0</v>
      </c>
      <c r="AB220" s="104"/>
      <c r="AC220" s="126">
        <f t="shared" si="75"/>
        <v>0</v>
      </c>
      <c r="AD220" s="296"/>
      <c r="AE220" s="126">
        <f t="shared" si="82"/>
        <v>0</v>
      </c>
      <c r="AF220" s="106"/>
      <c r="AG220" s="104" t="str">
        <f t="shared" si="76"/>
        <v>0</v>
      </c>
      <c r="AH220" s="296"/>
      <c r="AI220" s="104" t="str">
        <f t="shared" si="77"/>
        <v>0</v>
      </c>
      <c r="AJ220" s="297"/>
      <c r="AK220" s="126" t="str">
        <f t="shared" si="83"/>
        <v/>
      </c>
      <c r="AL220" s="127">
        <f t="shared" si="84"/>
        <v>0</v>
      </c>
      <c r="AM220" s="127">
        <f t="shared" si="85"/>
        <v>0</v>
      </c>
      <c r="AN220" s="128" t="str">
        <f t="shared" si="86"/>
        <v/>
      </c>
      <c r="AO220" s="112"/>
      <c r="AP220" s="107"/>
      <c r="AQ220" s="107"/>
      <c r="AR220" s="107">
        <f t="shared" si="87"/>
        <v>0</v>
      </c>
      <c r="AS220" s="108">
        <f t="shared" si="78"/>
        <v>0</v>
      </c>
    </row>
    <row r="221" spans="1:45" x14ac:dyDescent="0.2">
      <c r="A221" s="82">
        <v>206</v>
      </c>
      <c r="B221" s="82"/>
      <c r="C221" s="110"/>
      <c r="D221" s="110"/>
      <c r="E221" s="110"/>
      <c r="F221" s="110"/>
      <c r="G221" s="110"/>
      <c r="H221" s="240"/>
      <c r="I221" s="196"/>
      <c r="J221" s="196"/>
      <c r="K221" s="123">
        <f t="shared" si="79"/>
        <v>0</v>
      </c>
      <c r="L221" s="115"/>
      <c r="M221" s="124">
        <f t="shared" si="66"/>
        <v>0</v>
      </c>
      <c r="N221" s="125">
        <f t="shared" si="66"/>
        <v>0</v>
      </c>
      <c r="O221" s="125">
        <f t="shared" si="67"/>
        <v>0</v>
      </c>
      <c r="P221" s="125">
        <f t="shared" si="80"/>
        <v>0</v>
      </c>
      <c r="Q221" s="125">
        <f t="shared" si="81"/>
        <v>0</v>
      </c>
      <c r="R221" s="125" t="str">
        <f t="shared" si="68"/>
        <v/>
      </c>
      <c r="S221" s="125">
        <f t="shared" si="69"/>
        <v>0</v>
      </c>
      <c r="T221" s="130"/>
      <c r="U221" s="125">
        <f t="shared" si="70"/>
        <v>0</v>
      </c>
      <c r="V221" s="104"/>
      <c r="W221" s="125" t="str">
        <f t="shared" si="71"/>
        <v>0</v>
      </c>
      <c r="X221" s="125">
        <f t="shared" si="72"/>
        <v>0</v>
      </c>
      <c r="Y221" s="125" t="str">
        <f t="shared" si="73"/>
        <v>0</v>
      </c>
      <c r="Z221" s="282"/>
      <c r="AA221" s="126">
        <f t="shared" si="74"/>
        <v>0</v>
      </c>
      <c r="AB221" s="104"/>
      <c r="AC221" s="126">
        <f t="shared" si="75"/>
        <v>0</v>
      </c>
      <c r="AD221" s="296"/>
      <c r="AE221" s="126">
        <f t="shared" si="82"/>
        <v>0</v>
      </c>
      <c r="AF221" s="106"/>
      <c r="AG221" s="104" t="str">
        <f t="shared" si="76"/>
        <v>0</v>
      </c>
      <c r="AH221" s="296"/>
      <c r="AI221" s="104" t="str">
        <f t="shared" si="77"/>
        <v>0</v>
      </c>
      <c r="AJ221" s="297"/>
      <c r="AK221" s="126" t="str">
        <f t="shared" si="83"/>
        <v/>
      </c>
      <c r="AL221" s="127">
        <f t="shared" si="84"/>
        <v>0</v>
      </c>
      <c r="AM221" s="127">
        <f t="shared" si="85"/>
        <v>0</v>
      </c>
      <c r="AN221" s="128" t="str">
        <f t="shared" si="86"/>
        <v/>
      </c>
      <c r="AO221" s="112"/>
      <c r="AP221" s="107"/>
      <c r="AQ221" s="107"/>
      <c r="AR221" s="107">
        <f t="shared" si="87"/>
        <v>0</v>
      </c>
      <c r="AS221" s="108">
        <f t="shared" si="78"/>
        <v>0</v>
      </c>
    </row>
    <row r="222" spans="1:45" x14ac:dyDescent="0.2">
      <c r="A222" s="82">
        <v>207</v>
      </c>
      <c r="B222" s="82"/>
      <c r="C222" s="110"/>
      <c r="D222" s="110"/>
      <c r="E222" s="110"/>
      <c r="F222" s="110"/>
      <c r="G222" s="110"/>
      <c r="H222" s="240"/>
      <c r="I222" s="196"/>
      <c r="J222" s="196"/>
      <c r="K222" s="123">
        <f t="shared" si="79"/>
        <v>0</v>
      </c>
      <c r="L222" s="115"/>
      <c r="M222" s="124">
        <f t="shared" si="66"/>
        <v>0</v>
      </c>
      <c r="N222" s="125">
        <f t="shared" si="66"/>
        <v>0</v>
      </c>
      <c r="O222" s="125">
        <f t="shared" si="67"/>
        <v>0</v>
      </c>
      <c r="P222" s="125">
        <f t="shared" si="80"/>
        <v>0</v>
      </c>
      <c r="Q222" s="125">
        <f t="shared" si="81"/>
        <v>0</v>
      </c>
      <c r="R222" s="125" t="str">
        <f t="shared" si="68"/>
        <v/>
      </c>
      <c r="S222" s="125">
        <f t="shared" si="69"/>
        <v>0</v>
      </c>
      <c r="T222" s="130"/>
      <c r="U222" s="125">
        <f t="shared" si="70"/>
        <v>0</v>
      </c>
      <c r="V222" s="104"/>
      <c r="W222" s="125" t="str">
        <f t="shared" si="71"/>
        <v>0</v>
      </c>
      <c r="X222" s="125">
        <f t="shared" si="72"/>
        <v>0</v>
      </c>
      <c r="Y222" s="125" t="str">
        <f t="shared" si="73"/>
        <v>0</v>
      </c>
      <c r="Z222" s="282"/>
      <c r="AA222" s="126">
        <f t="shared" si="74"/>
        <v>0</v>
      </c>
      <c r="AB222" s="104"/>
      <c r="AC222" s="126">
        <f t="shared" si="75"/>
        <v>0</v>
      </c>
      <c r="AD222" s="296"/>
      <c r="AE222" s="126">
        <f t="shared" si="82"/>
        <v>0</v>
      </c>
      <c r="AF222" s="106"/>
      <c r="AG222" s="104" t="str">
        <f t="shared" si="76"/>
        <v>0</v>
      </c>
      <c r="AH222" s="296"/>
      <c r="AI222" s="104" t="str">
        <f t="shared" si="77"/>
        <v>0</v>
      </c>
      <c r="AJ222" s="297"/>
      <c r="AK222" s="126" t="str">
        <f t="shared" si="83"/>
        <v/>
      </c>
      <c r="AL222" s="127">
        <f t="shared" si="84"/>
        <v>0</v>
      </c>
      <c r="AM222" s="127">
        <f t="shared" si="85"/>
        <v>0</v>
      </c>
      <c r="AN222" s="128" t="str">
        <f t="shared" si="86"/>
        <v/>
      </c>
      <c r="AO222" s="116"/>
      <c r="AP222" s="107"/>
      <c r="AQ222" s="107"/>
      <c r="AR222" s="107">
        <f t="shared" si="87"/>
        <v>0</v>
      </c>
      <c r="AS222" s="108">
        <f t="shared" si="78"/>
        <v>0</v>
      </c>
    </row>
    <row r="223" spans="1:45" x14ac:dyDescent="0.2">
      <c r="A223" s="82">
        <v>208</v>
      </c>
      <c r="B223" s="82"/>
      <c r="C223" s="110"/>
      <c r="D223" s="110"/>
      <c r="E223" s="110"/>
      <c r="F223" s="110"/>
      <c r="G223" s="110"/>
      <c r="H223" s="240"/>
      <c r="I223" s="196"/>
      <c r="J223" s="196"/>
      <c r="K223" s="123">
        <f t="shared" si="79"/>
        <v>0</v>
      </c>
      <c r="L223" s="115"/>
      <c r="M223" s="124">
        <f t="shared" si="66"/>
        <v>0</v>
      </c>
      <c r="N223" s="125">
        <f t="shared" si="66"/>
        <v>0</v>
      </c>
      <c r="O223" s="125">
        <f t="shared" si="67"/>
        <v>0</v>
      </c>
      <c r="P223" s="125">
        <f t="shared" si="80"/>
        <v>0</v>
      </c>
      <c r="Q223" s="125">
        <f t="shared" si="81"/>
        <v>0</v>
      </c>
      <c r="R223" s="125" t="str">
        <f t="shared" si="68"/>
        <v/>
      </c>
      <c r="S223" s="125">
        <f t="shared" si="69"/>
        <v>0</v>
      </c>
      <c r="T223" s="130"/>
      <c r="U223" s="125">
        <f t="shared" si="70"/>
        <v>0</v>
      </c>
      <c r="V223" s="104"/>
      <c r="W223" s="125" t="str">
        <f t="shared" si="71"/>
        <v>0</v>
      </c>
      <c r="X223" s="125">
        <f t="shared" si="72"/>
        <v>0</v>
      </c>
      <c r="Y223" s="125" t="str">
        <f t="shared" si="73"/>
        <v>0</v>
      </c>
      <c r="Z223" s="282"/>
      <c r="AA223" s="126">
        <f t="shared" si="74"/>
        <v>0</v>
      </c>
      <c r="AB223" s="104"/>
      <c r="AC223" s="126">
        <f t="shared" si="75"/>
        <v>0</v>
      </c>
      <c r="AD223" s="296"/>
      <c r="AE223" s="126">
        <f t="shared" si="82"/>
        <v>0</v>
      </c>
      <c r="AF223" s="106"/>
      <c r="AG223" s="104" t="str">
        <f t="shared" si="76"/>
        <v>0</v>
      </c>
      <c r="AH223" s="296"/>
      <c r="AI223" s="104" t="str">
        <f t="shared" si="77"/>
        <v>0</v>
      </c>
      <c r="AJ223" s="297"/>
      <c r="AK223" s="126" t="str">
        <f t="shared" si="83"/>
        <v/>
      </c>
      <c r="AL223" s="127">
        <f t="shared" si="84"/>
        <v>0</v>
      </c>
      <c r="AM223" s="127">
        <f t="shared" si="85"/>
        <v>0</v>
      </c>
      <c r="AN223" s="128" t="str">
        <f t="shared" si="86"/>
        <v/>
      </c>
      <c r="AO223" s="112"/>
      <c r="AP223" s="107"/>
      <c r="AQ223" s="107"/>
      <c r="AR223" s="107">
        <f t="shared" si="87"/>
        <v>0</v>
      </c>
      <c r="AS223" s="108">
        <f t="shared" si="78"/>
        <v>0</v>
      </c>
    </row>
    <row r="224" spans="1:45" x14ac:dyDescent="0.2">
      <c r="A224" s="82">
        <v>209</v>
      </c>
      <c r="B224" s="82"/>
      <c r="C224" s="110"/>
      <c r="D224" s="110"/>
      <c r="E224" s="110"/>
      <c r="F224" s="110"/>
      <c r="G224" s="110"/>
      <c r="H224" s="240"/>
      <c r="I224" s="196"/>
      <c r="J224" s="196"/>
      <c r="K224" s="123">
        <f t="shared" si="79"/>
        <v>0</v>
      </c>
      <c r="L224" s="115"/>
      <c r="M224" s="124">
        <f t="shared" si="66"/>
        <v>0</v>
      </c>
      <c r="N224" s="125">
        <f t="shared" si="66"/>
        <v>0</v>
      </c>
      <c r="O224" s="125">
        <f t="shared" si="67"/>
        <v>0</v>
      </c>
      <c r="P224" s="125">
        <f t="shared" si="80"/>
        <v>0</v>
      </c>
      <c r="Q224" s="125">
        <f t="shared" si="81"/>
        <v>0</v>
      </c>
      <c r="R224" s="125" t="str">
        <f t="shared" si="68"/>
        <v/>
      </c>
      <c r="S224" s="125">
        <f t="shared" si="69"/>
        <v>0</v>
      </c>
      <c r="T224" s="130"/>
      <c r="U224" s="125">
        <f t="shared" si="70"/>
        <v>0</v>
      </c>
      <c r="V224" s="104"/>
      <c r="W224" s="125" t="str">
        <f t="shared" si="71"/>
        <v>0</v>
      </c>
      <c r="X224" s="125">
        <f t="shared" si="72"/>
        <v>0</v>
      </c>
      <c r="Y224" s="125" t="str">
        <f t="shared" si="73"/>
        <v>0</v>
      </c>
      <c r="Z224" s="282"/>
      <c r="AA224" s="126">
        <f t="shared" si="74"/>
        <v>0</v>
      </c>
      <c r="AB224" s="104"/>
      <c r="AC224" s="126">
        <f t="shared" si="75"/>
        <v>0</v>
      </c>
      <c r="AD224" s="296"/>
      <c r="AE224" s="126">
        <f t="shared" si="82"/>
        <v>0</v>
      </c>
      <c r="AF224" s="106"/>
      <c r="AG224" s="104" t="str">
        <f t="shared" si="76"/>
        <v>0</v>
      </c>
      <c r="AH224" s="296"/>
      <c r="AI224" s="104" t="str">
        <f t="shared" si="77"/>
        <v>0</v>
      </c>
      <c r="AJ224" s="297"/>
      <c r="AK224" s="126" t="str">
        <f t="shared" si="83"/>
        <v/>
      </c>
      <c r="AL224" s="127">
        <f t="shared" si="84"/>
        <v>0</v>
      </c>
      <c r="AM224" s="127">
        <f t="shared" si="85"/>
        <v>0</v>
      </c>
      <c r="AN224" s="128" t="str">
        <f t="shared" si="86"/>
        <v/>
      </c>
      <c r="AO224" s="112"/>
      <c r="AP224" s="107"/>
      <c r="AQ224" s="107"/>
      <c r="AR224" s="107">
        <f t="shared" si="87"/>
        <v>0</v>
      </c>
      <c r="AS224" s="108">
        <f t="shared" si="78"/>
        <v>0</v>
      </c>
    </row>
    <row r="225" spans="1:45" x14ac:dyDescent="0.2">
      <c r="A225" s="82">
        <v>210</v>
      </c>
      <c r="B225" s="82"/>
      <c r="C225" s="110"/>
      <c r="D225" s="110"/>
      <c r="E225" s="110"/>
      <c r="F225" s="110"/>
      <c r="G225" s="110"/>
      <c r="H225" s="240"/>
      <c r="I225" s="196"/>
      <c r="J225" s="196"/>
      <c r="K225" s="123">
        <f t="shared" si="79"/>
        <v>0</v>
      </c>
      <c r="L225" s="199"/>
      <c r="M225" s="124">
        <f t="shared" si="66"/>
        <v>0</v>
      </c>
      <c r="N225" s="125">
        <f t="shared" si="66"/>
        <v>0</v>
      </c>
      <c r="O225" s="125">
        <f t="shared" si="67"/>
        <v>0</v>
      </c>
      <c r="P225" s="125">
        <f t="shared" si="80"/>
        <v>0</v>
      </c>
      <c r="Q225" s="125">
        <f t="shared" si="81"/>
        <v>0</v>
      </c>
      <c r="R225" s="125" t="str">
        <f t="shared" si="68"/>
        <v/>
      </c>
      <c r="S225" s="125">
        <f t="shared" si="69"/>
        <v>0</v>
      </c>
      <c r="T225" s="130"/>
      <c r="U225" s="125">
        <f t="shared" si="70"/>
        <v>0</v>
      </c>
      <c r="V225" s="104"/>
      <c r="W225" s="125" t="str">
        <f t="shared" si="71"/>
        <v>0</v>
      </c>
      <c r="X225" s="125">
        <f t="shared" si="72"/>
        <v>0</v>
      </c>
      <c r="Y225" s="125" t="str">
        <f t="shared" si="73"/>
        <v>0</v>
      </c>
      <c r="Z225" s="282"/>
      <c r="AA225" s="126">
        <f t="shared" si="74"/>
        <v>0</v>
      </c>
      <c r="AB225" s="104"/>
      <c r="AC225" s="126">
        <f t="shared" si="75"/>
        <v>0</v>
      </c>
      <c r="AD225" s="296"/>
      <c r="AE225" s="126">
        <f t="shared" si="82"/>
        <v>0</v>
      </c>
      <c r="AF225" s="82"/>
      <c r="AG225" s="104" t="str">
        <f t="shared" si="76"/>
        <v>0</v>
      </c>
      <c r="AH225" s="296"/>
      <c r="AI225" s="104" t="str">
        <f t="shared" si="77"/>
        <v>0</v>
      </c>
      <c r="AJ225" s="297"/>
      <c r="AK225" s="126" t="str">
        <f t="shared" si="83"/>
        <v/>
      </c>
      <c r="AL225" s="127">
        <f t="shared" si="84"/>
        <v>0</v>
      </c>
      <c r="AM225" s="127">
        <f t="shared" si="85"/>
        <v>0</v>
      </c>
      <c r="AN225" s="128" t="str">
        <f t="shared" si="86"/>
        <v/>
      </c>
      <c r="AO225" s="112"/>
      <c r="AP225" s="107"/>
      <c r="AQ225" s="107"/>
      <c r="AR225" s="107">
        <f t="shared" si="87"/>
        <v>0</v>
      </c>
      <c r="AS225" s="108">
        <f t="shared" si="78"/>
        <v>0</v>
      </c>
    </row>
    <row r="226" spans="1:45" x14ac:dyDescent="0.2">
      <c r="A226" s="82">
        <v>211</v>
      </c>
      <c r="B226" s="82"/>
      <c r="C226" s="110"/>
      <c r="D226" s="110"/>
      <c r="E226" s="110"/>
      <c r="F226" s="110"/>
      <c r="G226" s="110"/>
      <c r="H226" s="240"/>
      <c r="I226" s="196"/>
      <c r="J226" s="196"/>
      <c r="K226" s="123">
        <f t="shared" si="79"/>
        <v>0</v>
      </c>
      <c r="L226" s="199"/>
      <c r="M226" s="124">
        <f t="shared" si="66"/>
        <v>0</v>
      </c>
      <c r="N226" s="125">
        <f t="shared" si="66"/>
        <v>0</v>
      </c>
      <c r="O226" s="125">
        <f t="shared" si="67"/>
        <v>0</v>
      </c>
      <c r="P226" s="125">
        <f t="shared" si="80"/>
        <v>0</v>
      </c>
      <c r="Q226" s="125">
        <f t="shared" si="81"/>
        <v>0</v>
      </c>
      <c r="R226" s="125" t="str">
        <f t="shared" si="68"/>
        <v/>
      </c>
      <c r="S226" s="125">
        <f t="shared" si="69"/>
        <v>0</v>
      </c>
      <c r="T226" s="130"/>
      <c r="U226" s="125">
        <f t="shared" si="70"/>
        <v>0</v>
      </c>
      <c r="V226" s="104"/>
      <c r="W226" s="125" t="str">
        <f t="shared" si="71"/>
        <v>0</v>
      </c>
      <c r="X226" s="125">
        <f t="shared" si="72"/>
        <v>0</v>
      </c>
      <c r="Y226" s="125" t="str">
        <f t="shared" si="73"/>
        <v>0</v>
      </c>
      <c r="Z226" s="282"/>
      <c r="AA226" s="126">
        <f t="shared" si="74"/>
        <v>0</v>
      </c>
      <c r="AB226" s="104"/>
      <c r="AC226" s="126">
        <f t="shared" si="75"/>
        <v>0</v>
      </c>
      <c r="AD226" s="296"/>
      <c r="AE226" s="126">
        <f t="shared" si="82"/>
        <v>0</v>
      </c>
      <c r="AF226" s="106"/>
      <c r="AG226" s="104" t="str">
        <f t="shared" si="76"/>
        <v>0</v>
      </c>
      <c r="AH226" s="296"/>
      <c r="AI226" s="104" t="str">
        <f t="shared" si="77"/>
        <v>0</v>
      </c>
      <c r="AJ226" s="297"/>
      <c r="AK226" s="126" t="str">
        <f t="shared" si="83"/>
        <v/>
      </c>
      <c r="AL226" s="127">
        <f t="shared" si="84"/>
        <v>0</v>
      </c>
      <c r="AM226" s="127">
        <f t="shared" si="85"/>
        <v>0</v>
      </c>
      <c r="AN226" s="128" t="str">
        <f t="shared" si="86"/>
        <v/>
      </c>
      <c r="AO226" s="112"/>
      <c r="AP226" s="107"/>
      <c r="AQ226" s="107"/>
      <c r="AR226" s="107">
        <f t="shared" si="87"/>
        <v>0</v>
      </c>
      <c r="AS226" s="108">
        <f t="shared" si="78"/>
        <v>0</v>
      </c>
    </row>
    <row r="227" spans="1:45" x14ac:dyDescent="0.2">
      <c r="A227" s="82">
        <v>212</v>
      </c>
      <c r="B227" s="82"/>
      <c r="C227" s="110"/>
      <c r="D227" s="110"/>
      <c r="E227" s="110"/>
      <c r="F227" s="110"/>
      <c r="G227" s="110"/>
      <c r="H227" s="240"/>
      <c r="I227" s="196"/>
      <c r="J227" s="196"/>
      <c r="K227" s="123">
        <f t="shared" si="79"/>
        <v>0</v>
      </c>
      <c r="L227" s="115"/>
      <c r="M227" s="124">
        <f t="shared" si="66"/>
        <v>0</v>
      </c>
      <c r="N227" s="125">
        <f t="shared" si="66"/>
        <v>0</v>
      </c>
      <c r="O227" s="125">
        <f t="shared" si="67"/>
        <v>0</v>
      </c>
      <c r="P227" s="125">
        <f t="shared" si="80"/>
        <v>0</v>
      </c>
      <c r="Q227" s="125">
        <f t="shared" si="81"/>
        <v>0</v>
      </c>
      <c r="R227" s="125" t="str">
        <f t="shared" si="68"/>
        <v/>
      </c>
      <c r="S227" s="125">
        <f t="shared" si="69"/>
        <v>0</v>
      </c>
      <c r="T227" s="129"/>
      <c r="U227" s="125">
        <f t="shared" si="70"/>
        <v>0</v>
      </c>
      <c r="V227" s="104"/>
      <c r="W227" s="125" t="str">
        <f t="shared" si="71"/>
        <v>0</v>
      </c>
      <c r="X227" s="125">
        <f t="shared" si="72"/>
        <v>0</v>
      </c>
      <c r="Y227" s="125" t="str">
        <f t="shared" si="73"/>
        <v>0</v>
      </c>
      <c r="Z227" s="282"/>
      <c r="AA227" s="126">
        <f t="shared" si="74"/>
        <v>0</v>
      </c>
      <c r="AB227" s="104"/>
      <c r="AC227" s="126">
        <f t="shared" si="75"/>
        <v>0</v>
      </c>
      <c r="AD227" s="295"/>
      <c r="AE227" s="126">
        <f t="shared" si="82"/>
        <v>0</v>
      </c>
      <c r="AF227" s="105"/>
      <c r="AG227" s="104" t="str">
        <f t="shared" si="76"/>
        <v>0</v>
      </c>
      <c r="AH227" s="295"/>
      <c r="AI227" s="104" t="str">
        <f t="shared" si="77"/>
        <v>0</v>
      </c>
      <c r="AJ227" s="104"/>
      <c r="AK227" s="126" t="str">
        <f t="shared" si="83"/>
        <v/>
      </c>
      <c r="AL227" s="127">
        <f t="shared" si="84"/>
        <v>0</v>
      </c>
      <c r="AM227" s="127">
        <f t="shared" si="85"/>
        <v>0</v>
      </c>
      <c r="AN227" s="128" t="str">
        <f t="shared" si="86"/>
        <v/>
      </c>
      <c r="AO227" s="112"/>
      <c r="AP227" s="107"/>
      <c r="AQ227" s="107"/>
      <c r="AR227" s="107">
        <f t="shared" si="87"/>
        <v>0</v>
      </c>
      <c r="AS227" s="108">
        <f t="shared" si="78"/>
        <v>0</v>
      </c>
    </row>
    <row r="228" spans="1:45" x14ac:dyDescent="0.2">
      <c r="A228" s="82">
        <v>213</v>
      </c>
      <c r="B228" s="82"/>
      <c r="C228" s="110"/>
      <c r="D228" s="110"/>
      <c r="E228" s="110"/>
      <c r="F228" s="110"/>
      <c r="G228" s="110"/>
      <c r="H228" s="240"/>
      <c r="I228" s="196"/>
      <c r="J228" s="196"/>
      <c r="K228" s="123">
        <f t="shared" si="79"/>
        <v>0</v>
      </c>
      <c r="L228" s="199"/>
      <c r="M228" s="124">
        <f t="shared" ref="M228:N279" si="88">IFERROR(INDEX(DATA_RASHOT,MATCH($B228,RASHOT_NAME,0),MATCH(M$15,data_rashot_titels,0)),0)</f>
        <v>0</v>
      </c>
      <c r="N228" s="125">
        <f t="shared" si="88"/>
        <v>0</v>
      </c>
      <c r="O228" s="125">
        <f t="shared" si="67"/>
        <v>0</v>
      </c>
      <c r="P228" s="125">
        <f t="shared" si="80"/>
        <v>0</v>
      </c>
      <c r="Q228" s="125">
        <f t="shared" si="81"/>
        <v>0</v>
      </c>
      <c r="R228" s="125" t="str">
        <f t="shared" si="68"/>
        <v/>
      </c>
      <c r="S228" s="125">
        <f t="shared" si="69"/>
        <v>0</v>
      </c>
      <c r="T228" s="130"/>
      <c r="U228" s="125">
        <f t="shared" si="70"/>
        <v>0</v>
      </c>
      <c r="V228" s="104"/>
      <c r="W228" s="125" t="str">
        <f t="shared" si="71"/>
        <v>0</v>
      </c>
      <c r="X228" s="125">
        <f t="shared" si="72"/>
        <v>0</v>
      </c>
      <c r="Y228" s="125" t="str">
        <f t="shared" si="73"/>
        <v>0</v>
      </c>
      <c r="Z228" s="282"/>
      <c r="AA228" s="126">
        <f t="shared" si="74"/>
        <v>0</v>
      </c>
      <c r="AB228" s="104"/>
      <c r="AC228" s="126">
        <f t="shared" si="75"/>
        <v>0</v>
      </c>
      <c r="AD228" s="296"/>
      <c r="AE228" s="126">
        <f t="shared" si="82"/>
        <v>0</v>
      </c>
      <c r="AF228" s="106"/>
      <c r="AG228" s="104" t="str">
        <f t="shared" si="76"/>
        <v>0</v>
      </c>
      <c r="AH228" s="296"/>
      <c r="AI228" s="104" t="str">
        <f t="shared" si="77"/>
        <v>0</v>
      </c>
      <c r="AJ228" s="297"/>
      <c r="AK228" s="126" t="str">
        <f t="shared" si="83"/>
        <v/>
      </c>
      <c r="AL228" s="127">
        <f t="shared" si="84"/>
        <v>0</v>
      </c>
      <c r="AM228" s="127">
        <f t="shared" si="85"/>
        <v>0</v>
      </c>
      <c r="AN228" s="128" t="str">
        <f t="shared" si="86"/>
        <v/>
      </c>
      <c r="AO228" s="112"/>
      <c r="AP228" s="107"/>
      <c r="AQ228" s="107"/>
      <c r="AR228" s="107">
        <f t="shared" si="87"/>
        <v>0</v>
      </c>
      <c r="AS228" s="108">
        <f t="shared" si="78"/>
        <v>0</v>
      </c>
    </row>
    <row r="229" spans="1:45" x14ac:dyDescent="0.2">
      <c r="A229" s="82">
        <v>214</v>
      </c>
      <c r="B229" s="82"/>
      <c r="C229" s="110"/>
      <c r="D229" s="110"/>
      <c r="E229" s="110"/>
      <c r="F229" s="110"/>
      <c r="G229" s="110"/>
      <c r="H229" s="240"/>
      <c r="I229" s="196"/>
      <c r="J229" s="196"/>
      <c r="K229" s="123">
        <f t="shared" si="79"/>
        <v>0</v>
      </c>
      <c r="L229" s="199"/>
      <c r="M229" s="124">
        <f t="shared" si="88"/>
        <v>0</v>
      </c>
      <c r="N229" s="125">
        <f t="shared" si="88"/>
        <v>0</v>
      </c>
      <c r="O229" s="125">
        <f t="shared" si="67"/>
        <v>0</v>
      </c>
      <c r="P229" s="125">
        <f t="shared" si="80"/>
        <v>0</v>
      </c>
      <c r="Q229" s="125">
        <f t="shared" si="81"/>
        <v>0</v>
      </c>
      <c r="R229" s="125" t="str">
        <f t="shared" si="68"/>
        <v/>
      </c>
      <c r="S229" s="125">
        <f t="shared" si="69"/>
        <v>0</v>
      </c>
      <c r="T229" s="130"/>
      <c r="U229" s="125">
        <f t="shared" si="70"/>
        <v>0</v>
      </c>
      <c r="V229" s="104"/>
      <c r="W229" s="125" t="str">
        <f t="shared" si="71"/>
        <v>0</v>
      </c>
      <c r="X229" s="125">
        <f t="shared" si="72"/>
        <v>0</v>
      </c>
      <c r="Y229" s="125" t="str">
        <f t="shared" si="73"/>
        <v>0</v>
      </c>
      <c r="Z229" s="282"/>
      <c r="AA229" s="126">
        <f t="shared" si="74"/>
        <v>0</v>
      </c>
      <c r="AB229" s="104"/>
      <c r="AC229" s="126">
        <f t="shared" si="75"/>
        <v>0</v>
      </c>
      <c r="AD229" s="296"/>
      <c r="AE229" s="126">
        <f t="shared" si="82"/>
        <v>0</v>
      </c>
      <c r="AF229" s="106"/>
      <c r="AG229" s="104" t="str">
        <f t="shared" si="76"/>
        <v>0</v>
      </c>
      <c r="AH229" s="296"/>
      <c r="AI229" s="104" t="str">
        <f t="shared" si="77"/>
        <v>0</v>
      </c>
      <c r="AJ229" s="297"/>
      <c r="AK229" s="126" t="str">
        <f t="shared" si="83"/>
        <v/>
      </c>
      <c r="AL229" s="127">
        <f t="shared" si="84"/>
        <v>0</v>
      </c>
      <c r="AM229" s="127">
        <f t="shared" si="85"/>
        <v>0</v>
      </c>
      <c r="AN229" s="128" t="str">
        <f t="shared" si="86"/>
        <v/>
      </c>
      <c r="AO229" s="112"/>
      <c r="AP229" s="107"/>
      <c r="AQ229" s="107"/>
      <c r="AR229" s="107">
        <f t="shared" si="87"/>
        <v>0</v>
      </c>
      <c r="AS229" s="108">
        <f t="shared" si="78"/>
        <v>0</v>
      </c>
    </row>
    <row r="230" spans="1:45" x14ac:dyDescent="0.2">
      <c r="A230" s="82">
        <v>215</v>
      </c>
      <c r="B230" s="82"/>
      <c r="C230" s="110"/>
      <c r="D230" s="110"/>
      <c r="E230" s="110"/>
      <c r="F230" s="110"/>
      <c r="G230" s="110"/>
      <c r="H230" s="240"/>
      <c r="I230" s="196"/>
      <c r="J230" s="196"/>
      <c r="K230" s="123">
        <f t="shared" si="79"/>
        <v>0</v>
      </c>
      <c r="L230" s="115"/>
      <c r="M230" s="124">
        <f t="shared" si="88"/>
        <v>0</v>
      </c>
      <c r="N230" s="125">
        <f t="shared" si="88"/>
        <v>0</v>
      </c>
      <c r="O230" s="125">
        <f t="shared" si="67"/>
        <v>0</v>
      </c>
      <c r="P230" s="125">
        <f t="shared" si="80"/>
        <v>0</v>
      </c>
      <c r="Q230" s="125">
        <f t="shared" si="81"/>
        <v>0</v>
      </c>
      <c r="R230" s="125" t="str">
        <f t="shared" si="68"/>
        <v/>
      </c>
      <c r="S230" s="125">
        <f t="shared" si="69"/>
        <v>0</v>
      </c>
      <c r="T230" s="129"/>
      <c r="U230" s="125">
        <f t="shared" si="70"/>
        <v>0</v>
      </c>
      <c r="V230" s="104"/>
      <c r="W230" s="125" t="str">
        <f t="shared" si="71"/>
        <v>0</v>
      </c>
      <c r="X230" s="125">
        <f t="shared" si="72"/>
        <v>0</v>
      </c>
      <c r="Y230" s="125" t="str">
        <f t="shared" si="73"/>
        <v>0</v>
      </c>
      <c r="Z230" s="282"/>
      <c r="AA230" s="126">
        <f t="shared" si="74"/>
        <v>0</v>
      </c>
      <c r="AB230" s="104"/>
      <c r="AC230" s="126">
        <f t="shared" si="75"/>
        <v>0</v>
      </c>
      <c r="AD230" s="295"/>
      <c r="AE230" s="126">
        <f t="shared" si="82"/>
        <v>0</v>
      </c>
      <c r="AF230" s="105"/>
      <c r="AG230" s="104" t="str">
        <f t="shared" si="76"/>
        <v>0</v>
      </c>
      <c r="AH230" s="295"/>
      <c r="AI230" s="104" t="str">
        <f t="shared" si="77"/>
        <v>0</v>
      </c>
      <c r="AJ230" s="104"/>
      <c r="AK230" s="126" t="str">
        <f t="shared" si="83"/>
        <v/>
      </c>
      <c r="AL230" s="127">
        <f t="shared" si="84"/>
        <v>0</v>
      </c>
      <c r="AM230" s="127">
        <f t="shared" si="85"/>
        <v>0</v>
      </c>
      <c r="AN230" s="128" t="str">
        <f t="shared" si="86"/>
        <v/>
      </c>
      <c r="AO230" s="112"/>
      <c r="AP230" s="107"/>
      <c r="AQ230" s="107"/>
      <c r="AR230" s="107">
        <f t="shared" si="87"/>
        <v>0</v>
      </c>
      <c r="AS230" s="108">
        <f t="shared" si="78"/>
        <v>0</v>
      </c>
    </row>
    <row r="231" spans="1:45" x14ac:dyDescent="0.2">
      <c r="A231" s="82">
        <v>216</v>
      </c>
      <c r="B231" s="82"/>
      <c r="C231" s="110"/>
      <c r="D231" s="110"/>
      <c r="E231" s="110"/>
      <c r="F231" s="110"/>
      <c r="G231" s="110"/>
      <c r="H231" s="240"/>
      <c r="I231" s="196"/>
      <c r="J231" s="196"/>
      <c r="K231" s="123">
        <f t="shared" si="79"/>
        <v>0</v>
      </c>
      <c r="L231" s="199"/>
      <c r="M231" s="124">
        <f t="shared" si="88"/>
        <v>0</v>
      </c>
      <c r="N231" s="125">
        <f t="shared" si="88"/>
        <v>0</v>
      </c>
      <c r="O231" s="125">
        <f t="shared" si="67"/>
        <v>0</v>
      </c>
      <c r="P231" s="125">
        <f t="shared" si="80"/>
        <v>0</v>
      </c>
      <c r="Q231" s="125">
        <f t="shared" si="81"/>
        <v>0</v>
      </c>
      <c r="R231" s="125" t="str">
        <f t="shared" si="68"/>
        <v/>
      </c>
      <c r="S231" s="125">
        <f t="shared" si="69"/>
        <v>0</v>
      </c>
      <c r="T231" s="130"/>
      <c r="U231" s="125">
        <f t="shared" si="70"/>
        <v>0</v>
      </c>
      <c r="V231" s="104"/>
      <c r="W231" s="125" t="str">
        <f t="shared" si="71"/>
        <v>0</v>
      </c>
      <c r="X231" s="125">
        <f t="shared" si="72"/>
        <v>0</v>
      </c>
      <c r="Y231" s="125" t="str">
        <f t="shared" si="73"/>
        <v>0</v>
      </c>
      <c r="Z231" s="282"/>
      <c r="AA231" s="126">
        <f t="shared" si="74"/>
        <v>0</v>
      </c>
      <c r="AB231" s="104"/>
      <c r="AC231" s="126">
        <f t="shared" si="75"/>
        <v>0</v>
      </c>
      <c r="AD231" s="296"/>
      <c r="AE231" s="126">
        <f t="shared" si="82"/>
        <v>0</v>
      </c>
      <c r="AF231" s="106"/>
      <c r="AG231" s="104" t="str">
        <f t="shared" si="76"/>
        <v>0</v>
      </c>
      <c r="AH231" s="296"/>
      <c r="AI231" s="104" t="str">
        <f t="shared" si="77"/>
        <v>0</v>
      </c>
      <c r="AJ231" s="297"/>
      <c r="AK231" s="126" t="str">
        <f t="shared" si="83"/>
        <v/>
      </c>
      <c r="AL231" s="127">
        <f t="shared" si="84"/>
        <v>0</v>
      </c>
      <c r="AM231" s="127">
        <f t="shared" si="85"/>
        <v>0</v>
      </c>
      <c r="AN231" s="128" t="str">
        <f t="shared" si="86"/>
        <v/>
      </c>
      <c r="AO231" s="112"/>
      <c r="AP231" s="107"/>
      <c r="AQ231" s="107"/>
      <c r="AR231" s="107">
        <f t="shared" si="87"/>
        <v>0</v>
      </c>
      <c r="AS231" s="108">
        <f t="shared" si="78"/>
        <v>0</v>
      </c>
    </row>
    <row r="232" spans="1:45" x14ac:dyDescent="0.2">
      <c r="A232" s="82">
        <v>217</v>
      </c>
      <c r="B232" s="82"/>
      <c r="C232" s="110"/>
      <c r="D232" s="110"/>
      <c r="E232" s="110"/>
      <c r="F232" s="110"/>
      <c r="G232" s="110"/>
      <c r="H232" s="240"/>
      <c r="I232" s="196"/>
      <c r="J232" s="196"/>
      <c r="K232" s="123">
        <f t="shared" si="79"/>
        <v>0</v>
      </c>
      <c r="L232" s="115"/>
      <c r="M232" s="124">
        <f t="shared" si="88"/>
        <v>0</v>
      </c>
      <c r="N232" s="125">
        <f t="shared" si="88"/>
        <v>0</v>
      </c>
      <c r="O232" s="125">
        <f t="shared" si="67"/>
        <v>0</v>
      </c>
      <c r="P232" s="125">
        <f t="shared" si="80"/>
        <v>0</v>
      </c>
      <c r="Q232" s="125">
        <f t="shared" si="81"/>
        <v>0</v>
      </c>
      <c r="R232" s="125" t="str">
        <f t="shared" si="68"/>
        <v/>
      </c>
      <c r="S232" s="125">
        <f t="shared" si="69"/>
        <v>0</v>
      </c>
      <c r="T232" s="129"/>
      <c r="U232" s="125">
        <f t="shared" si="70"/>
        <v>0</v>
      </c>
      <c r="V232" s="104"/>
      <c r="W232" s="125" t="str">
        <f t="shared" si="71"/>
        <v>0</v>
      </c>
      <c r="X232" s="125">
        <f t="shared" si="72"/>
        <v>0</v>
      </c>
      <c r="Y232" s="125" t="str">
        <f t="shared" si="73"/>
        <v>0</v>
      </c>
      <c r="Z232" s="282"/>
      <c r="AA232" s="126">
        <f t="shared" si="74"/>
        <v>0</v>
      </c>
      <c r="AB232" s="104"/>
      <c r="AC232" s="126">
        <f t="shared" si="75"/>
        <v>0</v>
      </c>
      <c r="AD232" s="295"/>
      <c r="AE232" s="126">
        <f t="shared" si="82"/>
        <v>0</v>
      </c>
      <c r="AF232" s="105"/>
      <c r="AG232" s="104" t="str">
        <f t="shared" si="76"/>
        <v>0</v>
      </c>
      <c r="AH232" s="295"/>
      <c r="AI232" s="104" t="str">
        <f t="shared" si="77"/>
        <v>0</v>
      </c>
      <c r="AJ232" s="104"/>
      <c r="AK232" s="126" t="str">
        <f t="shared" si="83"/>
        <v/>
      </c>
      <c r="AL232" s="127">
        <f t="shared" si="84"/>
        <v>0</v>
      </c>
      <c r="AM232" s="127">
        <f t="shared" si="85"/>
        <v>0</v>
      </c>
      <c r="AN232" s="128" t="str">
        <f t="shared" si="86"/>
        <v/>
      </c>
      <c r="AO232" s="112"/>
      <c r="AP232" s="107"/>
      <c r="AQ232" s="107"/>
      <c r="AR232" s="107">
        <f t="shared" si="87"/>
        <v>0</v>
      </c>
      <c r="AS232" s="108">
        <f t="shared" si="78"/>
        <v>0</v>
      </c>
    </row>
    <row r="233" spans="1:45" x14ac:dyDescent="0.2">
      <c r="A233" s="82">
        <v>218</v>
      </c>
      <c r="B233" s="82"/>
      <c r="C233" s="110"/>
      <c r="D233" s="110"/>
      <c r="E233" s="110"/>
      <c r="F233" s="110"/>
      <c r="G233" s="110"/>
      <c r="H233" s="240"/>
      <c r="I233" s="196"/>
      <c r="J233" s="196"/>
      <c r="K233" s="123">
        <f t="shared" si="79"/>
        <v>0</v>
      </c>
      <c r="L233" s="115"/>
      <c r="M233" s="124">
        <f t="shared" si="88"/>
        <v>0</v>
      </c>
      <c r="N233" s="125">
        <f t="shared" si="88"/>
        <v>0</v>
      </c>
      <c r="O233" s="125">
        <f t="shared" si="67"/>
        <v>0</v>
      </c>
      <c r="P233" s="125">
        <f t="shared" si="80"/>
        <v>0</v>
      </c>
      <c r="Q233" s="125">
        <f t="shared" si="81"/>
        <v>0</v>
      </c>
      <c r="R233" s="125" t="str">
        <f t="shared" si="68"/>
        <v/>
      </c>
      <c r="S233" s="125">
        <f t="shared" si="69"/>
        <v>0</v>
      </c>
      <c r="T233" s="129"/>
      <c r="U233" s="125">
        <f t="shared" si="70"/>
        <v>0</v>
      </c>
      <c r="V233" s="104"/>
      <c r="W233" s="125" t="str">
        <f t="shared" si="71"/>
        <v>0</v>
      </c>
      <c r="X233" s="125">
        <f t="shared" si="72"/>
        <v>0</v>
      </c>
      <c r="Y233" s="125" t="str">
        <f t="shared" si="73"/>
        <v>0</v>
      </c>
      <c r="Z233" s="282"/>
      <c r="AA233" s="126">
        <f t="shared" si="74"/>
        <v>0</v>
      </c>
      <c r="AB233" s="104"/>
      <c r="AC233" s="126">
        <f t="shared" si="75"/>
        <v>0</v>
      </c>
      <c r="AD233" s="295"/>
      <c r="AE233" s="126">
        <f t="shared" si="82"/>
        <v>0</v>
      </c>
      <c r="AF233" s="105"/>
      <c r="AG233" s="104" t="str">
        <f t="shared" si="76"/>
        <v>0</v>
      </c>
      <c r="AH233" s="295"/>
      <c r="AI233" s="104" t="str">
        <f t="shared" si="77"/>
        <v>0</v>
      </c>
      <c r="AJ233" s="104"/>
      <c r="AK233" s="126" t="str">
        <f t="shared" si="83"/>
        <v/>
      </c>
      <c r="AL233" s="127">
        <f t="shared" si="84"/>
        <v>0</v>
      </c>
      <c r="AM233" s="127">
        <f t="shared" si="85"/>
        <v>0</v>
      </c>
      <c r="AN233" s="128" t="str">
        <f t="shared" si="86"/>
        <v/>
      </c>
      <c r="AO233" s="112"/>
      <c r="AP233" s="107"/>
      <c r="AQ233" s="107"/>
      <c r="AR233" s="107">
        <f t="shared" si="87"/>
        <v>0</v>
      </c>
      <c r="AS233" s="108">
        <f t="shared" si="78"/>
        <v>0</v>
      </c>
    </row>
    <row r="234" spans="1:45" x14ac:dyDescent="0.2">
      <c r="A234" s="82">
        <v>219</v>
      </c>
      <c r="B234" s="82"/>
      <c r="C234" s="110"/>
      <c r="D234" s="110"/>
      <c r="E234" s="110"/>
      <c r="F234" s="110"/>
      <c r="G234" s="110"/>
      <c r="H234" s="240"/>
      <c r="I234" s="196"/>
      <c r="J234" s="196"/>
      <c r="K234" s="123">
        <f t="shared" si="79"/>
        <v>0</v>
      </c>
      <c r="L234" s="199"/>
      <c r="M234" s="124">
        <f t="shared" si="88"/>
        <v>0</v>
      </c>
      <c r="N234" s="125">
        <f t="shared" si="88"/>
        <v>0</v>
      </c>
      <c r="O234" s="125">
        <f t="shared" si="67"/>
        <v>0</v>
      </c>
      <c r="P234" s="125">
        <f t="shared" si="80"/>
        <v>0</v>
      </c>
      <c r="Q234" s="125">
        <f t="shared" si="81"/>
        <v>0</v>
      </c>
      <c r="R234" s="125" t="str">
        <f t="shared" si="68"/>
        <v/>
      </c>
      <c r="S234" s="125">
        <f t="shared" si="69"/>
        <v>0</v>
      </c>
      <c r="T234" s="130"/>
      <c r="U234" s="125">
        <f t="shared" si="70"/>
        <v>0</v>
      </c>
      <c r="V234" s="104"/>
      <c r="W234" s="125" t="str">
        <f t="shared" si="71"/>
        <v>0</v>
      </c>
      <c r="X234" s="125">
        <f t="shared" si="72"/>
        <v>0</v>
      </c>
      <c r="Y234" s="125" t="str">
        <f t="shared" si="73"/>
        <v>0</v>
      </c>
      <c r="Z234" s="282"/>
      <c r="AA234" s="126">
        <f t="shared" si="74"/>
        <v>0</v>
      </c>
      <c r="AB234" s="104"/>
      <c r="AC234" s="126">
        <f t="shared" si="75"/>
        <v>0</v>
      </c>
      <c r="AD234" s="296"/>
      <c r="AE234" s="126">
        <f t="shared" si="82"/>
        <v>0</v>
      </c>
      <c r="AF234" s="106"/>
      <c r="AG234" s="104" t="str">
        <f t="shared" si="76"/>
        <v>0</v>
      </c>
      <c r="AH234" s="296"/>
      <c r="AI234" s="104" t="str">
        <f t="shared" si="77"/>
        <v>0</v>
      </c>
      <c r="AJ234" s="297"/>
      <c r="AK234" s="126" t="str">
        <f t="shared" si="83"/>
        <v/>
      </c>
      <c r="AL234" s="127">
        <f t="shared" si="84"/>
        <v>0</v>
      </c>
      <c r="AM234" s="127">
        <f t="shared" si="85"/>
        <v>0</v>
      </c>
      <c r="AN234" s="128" t="str">
        <f t="shared" si="86"/>
        <v/>
      </c>
      <c r="AO234" s="112"/>
      <c r="AP234" s="107"/>
      <c r="AQ234" s="107"/>
      <c r="AR234" s="107">
        <f t="shared" si="87"/>
        <v>0</v>
      </c>
      <c r="AS234" s="108">
        <f t="shared" si="78"/>
        <v>0</v>
      </c>
    </row>
    <row r="235" spans="1:45" x14ac:dyDescent="0.2">
      <c r="A235" s="82">
        <v>220</v>
      </c>
      <c r="B235" s="82"/>
      <c r="C235" s="110"/>
      <c r="D235" s="110"/>
      <c r="E235" s="110"/>
      <c r="F235" s="110"/>
      <c r="G235" s="110"/>
      <c r="H235" s="240"/>
      <c r="I235" s="196"/>
      <c r="J235" s="196"/>
      <c r="K235" s="123">
        <f t="shared" si="79"/>
        <v>0</v>
      </c>
      <c r="L235" s="115"/>
      <c r="M235" s="124">
        <f t="shared" si="88"/>
        <v>0</v>
      </c>
      <c r="N235" s="125">
        <f t="shared" si="88"/>
        <v>0</v>
      </c>
      <c r="O235" s="125">
        <f t="shared" si="67"/>
        <v>0</v>
      </c>
      <c r="P235" s="125">
        <f t="shared" si="80"/>
        <v>0</v>
      </c>
      <c r="Q235" s="125">
        <f t="shared" si="81"/>
        <v>0</v>
      </c>
      <c r="R235" s="125" t="str">
        <f t="shared" si="68"/>
        <v/>
      </c>
      <c r="S235" s="125">
        <f t="shared" si="69"/>
        <v>0</v>
      </c>
      <c r="T235" s="129"/>
      <c r="U235" s="125">
        <f t="shared" si="70"/>
        <v>0</v>
      </c>
      <c r="V235" s="104"/>
      <c r="W235" s="125" t="str">
        <f t="shared" si="71"/>
        <v>0</v>
      </c>
      <c r="X235" s="125">
        <f t="shared" si="72"/>
        <v>0</v>
      </c>
      <c r="Y235" s="125" t="str">
        <f t="shared" si="73"/>
        <v>0</v>
      </c>
      <c r="Z235" s="282"/>
      <c r="AA235" s="126">
        <f t="shared" si="74"/>
        <v>0</v>
      </c>
      <c r="AB235" s="104"/>
      <c r="AC235" s="126">
        <f t="shared" si="75"/>
        <v>0</v>
      </c>
      <c r="AD235" s="295"/>
      <c r="AE235" s="126">
        <f t="shared" si="82"/>
        <v>0</v>
      </c>
      <c r="AF235" s="105"/>
      <c r="AG235" s="104" t="str">
        <f t="shared" si="76"/>
        <v>0</v>
      </c>
      <c r="AH235" s="295"/>
      <c r="AI235" s="104" t="str">
        <f t="shared" si="77"/>
        <v>0</v>
      </c>
      <c r="AJ235" s="104"/>
      <c r="AK235" s="126" t="str">
        <f t="shared" si="83"/>
        <v/>
      </c>
      <c r="AL235" s="127">
        <f t="shared" si="84"/>
        <v>0</v>
      </c>
      <c r="AM235" s="127">
        <f t="shared" si="85"/>
        <v>0</v>
      </c>
      <c r="AN235" s="128" t="str">
        <f t="shared" si="86"/>
        <v/>
      </c>
      <c r="AO235" s="112"/>
      <c r="AP235" s="107"/>
      <c r="AQ235" s="107"/>
      <c r="AR235" s="107">
        <f t="shared" si="87"/>
        <v>0</v>
      </c>
      <c r="AS235" s="108">
        <f t="shared" si="78"/>
        <v>0</v>
      </c>
    </row>
    <row r="236" spans="1:45" x14ac:dyDescent="0.2">
      <c r="A236" s="82">
        <v>221</v>
      </c>
      <c r="B236" s="82"/>
      <c r="C236" s="110"/>
      <c r="D236" s="110"/>
      <c r="E236" s="110"/>
      <c r="F236" s="110"/>
      <c r="G236" s="110"/>
      <c r="H236" s="240"/>
      <c r="I236" s="196"/>
      <c r="J236" s="196"/>
      <c r="K236" s="123">
        <f t="shared" si="79"/>
        <v>0</v>
      </c>
      <c r="L236" s="199"/>
      <c r="M236" s="124">
        <f t="shared" si="88"/>
        <v>0</v>
      </c>
      <c r="N236" s="125">
        <f t="shared" si="88"/>
        <v>0</v>
      </c>
      <c r="O236" s="125">
        <f t="shared" si="67"/>
        <v>0</v>
      </c>
      <c r="P236" s="125">
        <f t="shared" si="80"/>
        <v>0</v>
      </c>
      <c r="Q236" s="125">
        <f t="shared" si="81"/>
        <v>0</v>
      </c>
      <c r="R236" s="125" t="str">
        <f t="shared" si="68"/>
        <v/>
      </c>
      <c r="S236" s="125">
        <f t="shared" si="69"/>
        <v>0</v>
      </c>
      <c r="T236" s="129"/>
      <c r="U236" s="125">
        <f t="shared" si="70"/>
        <v>0</v>
      </c>
      <c r="V236" s="104"/>
      <c r="W236" s="125" t="str">
        <f t="shared" si="71"/>
        <v>0</v>
      </c>
      <c r="X236" s="125">
        <f t="shared" si="72"/>
        <v>0</v>
      </c>
      <c r="Y236" s="125" t="str">
        <f t="shared" si="73"/>
        <v>0</v>
      </c>
      <c r="Z236" s="282"/>
      <c r="AA236" s="126">
        <f t="shared" si="74"/>
        <v>0</v>
      </c>
      <c r="AB236" s="104"/>
      <c r="AC236" s="126">
        <f t="shared" si="75"/>
        <v>0</v>
      </c>
      <c r="AD236" s="295"/>
      <c r="AE236" s="126">
        <f t="shared" si="82"/>
        <v>0</v>
      </c>
      <c r="AF236" s="105"/>
      <c r="AG236" s="104" t="str">
        <f t="shared" si="76"/>
        <v>0</v>
      </c>
      <c r="AH236" s="295"/>
      <c r="AI236" s="104" t="str">
        <f t="shared" si="77"/>
        <v>0</v>
      </c>
      <c r="AJ236" s="104"/>
      <c r="AK236" s="126" t="str">
        <f t="shared" si="83"/>
        <v/>
      </c>
      <c r="AL236" s="127">
        <f t="shared" si="84"/>
        <v>0</v>
      </c>
      <c r="AM236" s="127">
        <f t="shared" si="85"/>
        <v>0</v>
      </c>
      <c r="AN236" s="128" t="str">
        <f t="shared" si="86"/>
        <v/>
      </c>
      <c r="AO236" s="112"/>
      <c r="AP236" s="107"/>
      <c r="AQ236" s="107"/>
      <c r="AR236" s="107">
        <f t="shared" si="87"/>
        <v>0</v>
      </c>
      <c r="AS236" s="108">
        <f t="shared" si="78"/>
        <v>0</v>
      </c>
    </row>
    <row r="237" spans="1:45" x14ac:dyDescent="0.2">
      <c r="A237" s="82">
        <v>222</v>
      </c>
      <c r="B237" s="82"/>
      <c r="C237" s="110"/>
      <c r="D237" s="110"/>
      <c r="E237" s="110"/>
      <c r="F237" s="110"/>
      <c r="G237" s="110"/>
      <c r="H237" s="240"/>
      <c r="I237" s="196"/>
      <c r="J237" s="196"/>
      <c r="K237" s="123">
        <f t="shared" si="79"/>
        <v>0</v>
      </c>
      <c r="L237" s="199"/>
      <c r="M237" s="124">
        <f t="shared" si="88"/>
        <v>0</v>
      </c>
      <c r="N237" s="125">
        <f t="shared" si="88"/>
        <v>0</v>
      </c>
      <c r="O237" s="125">
        <f t="shared" si="67"/>
        <v>0</v>
      </c>
      <c r="P237" s="125">
        <f t="shared" si="80"/>
        <v>0</v>
      </c>
      <c r="Q237" s="125">
        <f t="shared" si="81"/>
        <v>0</v>
      </c>
      <c r="R237" s="125" t="str">
        <f t="shared" si="68"/>
        <v/>
      </c>
      <c r="S237" s="125">
        <f t="shared" si="69"/>
        <v>0</v>
      </c>
      <c r="T237" s="129"/>
      <c r="U237" s="125">
        <f t="shared" si="70"/>
        <v>0</v>
      </c>
      <c r="V237" s="104"/>
      <c r="W237" s="125" t="str">
        <f t="shared" si="71"/>
        <v>0</v>
      </c>
      <c r="X237" s="125">
        <f t="shared" si="72"/>
        <v>0</v>
      </c>
      <c r="Y237" s="125" t="str">
        <f t="shared" si="73"/>
        <v>0</v>
      </c>
      <c r="Z237" s="282"/>
      <c r="AA237" s="126">
        <f t="shared" si="74"/>
        <v>0</v>
      </c>
      <c r="AB237" s="104"/>
      <c r="AC237" s="126">
        <f t="shared" si="75"/>
        <v>0</v>
      </c>
      <c r="AD237" s="296"/>
      <c r="AE237" s="126">
        <f t="shared" si="82"/>
        <v>0</v>
      </c>
      <c r="AF237" s="82"/>
      <c r="AG237" s="104" t="str">
        <f t="shared" si="76"/>
        <v>0</v>
      </c>
      <c r="AH237" s="296"/>
      <c r="AI237" s="104" t="str">
        <f t="shared" si="77"/>
        <v>0</v>
      </c>
      <c r="AJ237" s="297"/>
      <c r="AK237" s="126" t="str">
        <f t="shared" si="83"/>
        <v/>
      </c>
      <c r="AL237" s="127">
        <f t="shared" si="84"/>
        <v>0</v>
      </c>
      <c r="AM237" s="127">
        <f t="shared" si="85"/>
        <v>0</v>
      </c>
      <c r="AN237" s="128" t="str">
        <f t="shared" si="86"/>
        <v/>
      </c>
      <c r="AO237" s="117"/>
      <c r="AP237" s="107"/>
      <c r="AQ237" s="107"/>
      <c r="AR237" s="107">
        <f t="shared" si="87"/>
        <v>0</v>
      </c>
      <c r="AS237" s="108">
        <f t="shared" si="78"/>
        <v>0</v>
      </c>
    </row>
    <row r="238" spans="1:45" x14ac:dyDescent="0.2">
      <c r="A238" s="82">
        <v>223</v>
      </c>
      <c r="B238" s="82"/>
      <c r="C238" s="110"/>
      <c r="D238" s="110"/>
      <c r="E238" s="110"/>
      <c r="F238" s="110"/>
      <c r="G238" s="110"/>
      <c r="H238" s="240"/>
      <c r="I238" s="196"/>
      <c r="J238" s="196"/>
      <c r="K238" s="123">
        <f t="shared" si="79"/>
        <v>0</v>
      </c>
      <c r="L238" s="115"/>
      <c r="M238" s="124">
        <f t="shared" si="88"/>
        <v>0</v>
      </c>
      <c r="N238" s="125">
        <f t="shared" si="88"/>
        <v>0</v>
      </c>
      <c r="O238" s="125">
        <f t="shared" si="67"/>
        <v>0</v>
      </c>
      <c r="P238" s="125">
        <f t="shared" si="80"/>
        <v>0</v>
      </c>
      <c r="Q238" s="125">
        <f t="shared" si="81"/>
        <v>0</v>
      </c>
      <c r="R238" s="125" t="str">
        <f t="shared" si="68"/>
        <v/>
      </c>
      <c r="S238" s="125">
        <f t="shared" si="69"/>
        <v>0</v>
      </c>
      <c r="T238" s="129"/>
      <c r="U238" s="125">
        <f t="shared" si="70"/>
        <v>0</v>
      </c>
      <c r="V238" s="104"/>
      <c r="W238" s="125" t="str">
        <f t="shared" si="71"/>
        <v>0</v>
      </c>
      <c r="X238" s="125">
        <f t="shared" si="72"/>
        <v>0</v>
      </c>
      <c r="Y238" s="125" t="str">
        <f t="shared" si="73"/>
        <v>0</v>
      </c>
      <c r="Z238" s="282"/>
      <c r="AA238" s="126">
        <f t="shared" si="74"/>
        <v>0</v>
      </c>
      <c r="AB238" s="104"/>
      <c r="AC238" s="126">
        <f t="shared" si="75"/>
        <v>0</v>
      </c>
      <c r="AD238" s="295"/>
      <c r="AE238" s="126">
        <f t="shared" si="82"/>
        <v>0</v>
      </c>
      <c r="AF238" s="105"/>
      <c r="AG238" s="104" t="str">
        <f t="shared" si="76"/>
        <v>0</v>
      </c>
      <c r="AH238" s="295"/>
      <c r="AI238" s="104" t="str">
        <f t="shared" si="77"/>
        <v>0</v>
      </c>
      <c r="AJ238" s="104"/>
      <c r="AK238" s="126" t="str">
        <f t="shared" si="83"/>
        <v/>
      </c>
      <c r="AL238" s="127">
        <f t="shared" si="84"/>
        <v>0</v>
      </c>
      <c r="AM238" s="127">
        <f t="shared" si="85"/>
        <v>0</v>
      </c>
      <c r="AN238" s="128" t="str">
        <f t="shared" si="86"/>
        <v/>
      </c>
      <c r="AO238" s="112"/>
      <c r="AP238" s="107"/>
      <c r="AQ238" s="107"/>
      <c r="AR238" s="107">
        <f t="shared" si="87"/>
        <v>0</v>
      </c>
      <c r="AS238" s="108">
        <f t="shared" si="78"/>
        <v>0</v>
      </c>
    </row>
    <row r="239" spans="1:45" x14ac:dyDescent="0.2">
      <c r="A239" s="82">
        <v>224</v>
      </c>
      <c r="B239" s="82"/>
      <c r="C239" s="110"/>
      <c r="D239" s="110"/>
      <c r="E239" s="110"/>
      <c r="F239" s="110"/>
      <c r="G239" s="110"/>
      <c r="H239" s="240"/>
      <c r="I239" s="196"/>
      <c r="J239" s="196"/>
      <c r="K239" s="123">
        <f t="shared" si="79"/>
        <v>0</v>
      </c>
      <c r="L239" s="115"/>
      <c r="M239" s="124">
        <f t="shared" si="88"/>
        <v>0</v>
      </c>
      <c r="N239" s="125">
        <f t="shared" si="88"/>
        <v>0</v>
      </c>
      <c r="O239" s="125">
        <f t="shared" si="67"/>
        <v>0</v>
      </c>
      <c r="P239" s="125">
        <f t="shared" si="80"/>
        <v>0</v>
      </c>
      <c r="Q239" s="125">
        <f t="shared" si="81"/>
        <v>0</v>
      </c>
      <c r="R239" s="125" t="str">
        <f t="shared" si="68"/>
        <v/>
      </c>
      <c r="S239" s="125">
        <f t="shared" si="69"/>
        <v>0</v>
      </c>
      <c r="T239" s="129"/>
      <c r="U239" s="125">
        <f t="shared" si="70"/>
        <v>0</v>
      </c>
      <c r="V239" s="104"/>
      <c r="W239" s="125" t="str">
        <f t="shared" si="71"/>
        <v>0</v>
      </c>
      <c r="X239" s="125">
        <f t="shared" si="72"/>
        <v>0</v>
      </c>
      <c r="Y239" s="125" t="str">
        <f t="shared" si="73"/>
        <v>0</v>
      </c>
      <c r="Z239" s="282"/>
      <c r="AA239" s="126">
        <f t="shared" si="74"/>
        <v>0</v>
      </c>
      <c r="AB239" s="104"/>
      <c r="AC239" s="126">
        <f t="shared" si="75"/>
        <v>0</v>
      </c>
      <c r="AD239" s="295"/>
      <c r="AE239" s="126">
        <f t="shared" si="82"/>
        <v>0</v>
      </c>
      <c r="AF239" s="105"/>
      <c r="AG239" s="104" t="str">
        <f t="shared" si="76"/>
        <v>0</v>
      </c>
      <c r="AH239" s="295"/>
      <c r="AI239" s="104" t="str">
        <f t="shared" si="77"/>
        <v>0</v>
      </c>
      <c r="AJ239" s="104"/>
      <c r="AK239" s="126" t="str">
        <f t="shared" si="83"/>
        <v/>
      </c>
      <c r="AL239" s="127">
        <f t="shared" si="84"/>
        <v>0</v>
      </c>
      <c r="AM239" s="127">
        <f t="shared" si="85"/>
        <v>0</v>
      </c>
      <c r="AN239" s="128" t="str">
        <f t="shared" si="86"/>
        <v/>
      </c>
      <c r="AO239" s="112"/>
      <c r="AP239" s="107"/>
      <c r="AQ239" s="107"/>
      <c r="AR239" s="107">
        <f t="shared" si="87"/>
        <v>0</v>
      </c>
      <c r="AS239" s="108">
        <f t="shared" si="78"/>
        <v>0</v>
      </c>
    </row>
    <row r="240" spans="1:45" x14ac:dyDescent="0.2">
      <c r="A240" s="82">
        <v>225</v>
      </c>
      <c r="B240" s="82"/>
      <c r="C240" s="110"/>
      <c r="D240" s="110"/>
      <c r="E240" s="110"/>
      <c r="F240" s="110"/>
      <c r="G240" s="110"/>
      <c r="H240" s="240"/>
      <c r="I240" s="196"/>
      <c r="J240" s="196"/>
      <c r="K240" s="123">
        <f t="shared" si="79"/>
        <v>0</v>
      </c>
      <c r="L240" s="115"/>
      <c r="M240" s="124">
        <f t="shared" si="88"/>
        <v>0</v>
      </c>
      <c r="N240" s="125">
        <f t="shared" si="88"/>
        <v>0</v>
      </c>
      <c r="O240" s="125">
        <f t="shared" si="67"/>
        <v>0</v>
      </c>
      <c r="P240" s="125">
        <f t="shared" si="80"/>
        <v>0</v>
      </c>
      <c r="Q240" s="125">
        <f t="shared" si="81"/>
        <v>0</v>
      </c>
      <c r="R240" s="125" t="str">
        <f t="shared" si="68"/>
        <v/>
      </c>
      <c r="S240" s="125">
        <f t="shared" si="69"/>
        <v>0</v>
      </c>
      <c r="T240" s="129"/>
      <c r="U240" s="125">
        <f t="shared" si="70"/>
        <v>0</v>
      </c>
      <c r="V240" s="104"/>
      <c r="W240" s="125" t="str">
        <f t="shared" si="71"/>
        <v>0</v>
      </c>
      <c r="X240" s="125">
        <f t="shared" si="72"/>
        <v>0</v>
      </c>
      <c r="Y240" s="125" t="str">
        <f t="shared" si="73"/>
        <v>0</v>
      </c>
      <c r="Z240" s="282"/>
      <c r="AA240" s="126">
        <f t="shared" si="74"/>
        <v>0</v>
      </c>
      <c r="AB240" s="104"/>
      <c r="AC240" s="126">
        <f t="shared" si="75"/>
        <v>0</v>
      </c>
      <c r="AD240" s="295"/>
      <c r="AE240" s="126">
        <f t="shared" si="82"/>
        <v>0</v>
      </c>
      <c r="AF240" s="105"/>
      <c r="AG240" s="104" t="str">
        <f t="shared" si="76"/>
        <v>0</v>
      </c>
      <c r="AH240" s="295"/>
      <c r="AI240" s="104" t="str">
        <f t="shared" si="77"/>
        <v>0</v>
      </c>
      <c r="AJ240" s="104"/>
      <c r="AK240" s="126" t="str">
        <f t="shared" si="83"/>
        <v/>
      </c>
      <c r="AL240" s="127">
        <f t="shared" si="84"/>
        <v>0</v>
      </c>
      <c r="AM240" s="127">
        <f t="shared" si="85"/>
        <v>0</v>
      </c>
      <c r="AN240" s="128" t="str">
        <f t="shared" si="86"/>
        <v/>
      </c>
      <c r="AO240" s="112"/>
      <c r="AP240" s="107"/>
      <c r="AQ240" s="107"/>
      <c r="AR240" s="107">
        <f t="shared" si="87"/>
        <v>0</v>
      </c>
      <c r="AS240" s="108">
        <f t="shared" si="78"/>
        <v>0</v>
      </c>
    </row>
    <row r="241" spans="1:45" x14ac:dyDescent="0.2">
      <c r="A241" s="82">
        <v>226</v>
      </c>
      <c r="B241" s="82"/>
      <c r="C241" s="110"/>
      <c r="D241" s="110"/>
      <c r="E241" s="110"/>
      <c r="F241" s="110"/>
      <c r="G241" s="110"/>
      <c r="H241" s="240"/>
      <c r="I241" s="196"/>
      <c r="J241" s="196"/>
      <c r="K241" s="123">
        <f t="shared" si="79"/>
        <v>0</v>
      </c>
      <c r="L241" s="115"/>
      <c r="M241" s="124">
        <f t="shared" si="88"/>
        <v>0</v>
      </c>
      <c r="N241" s="125">
        <f t="shared" si="88"/>
        <v>0</v>
      </c>
      <c r="O241" s="125">
        <f t="shared" si="67"/>
        <v>0</v>
      </c>
      <c r="P241" s="125">
        <f t="shared" si="80"/>
        <v>0</v>
      </c>
      <c r="Q241" s="125">
        <f t="shared" si="81"/>
        <v>0</v>
      </c>
      <c r="R241" s="125" t="str">
        <f t="shared" si="68"/>
        <v/>
      </c>
      <c r="S241" s="125">
        <f t="shared" si="69"/>
        <v>0</v>
      </c>
      <c r="T241" s="129"/>
      <c r="U241" s="125">
        <f t="shared" si="70"/>
        <v>0</v>
      </c>
      <c r="V241" s="104"/>
      <c r="W241" s="125" t="str">
        <f t="shared" si="71"/>
        <v>0</v>
      </c>
      <c r="X241" s="125">
        <f t="shared" si="72"/>
        <v>0</v>
      </c>
      <c r="Y241" s="125" t="str">
        <f t="shared" si="73"/>
        <v>0</v>
      </c>
      <c r="Z241" s="282"/>
      <c r="AA241" s="126">
        <f t="shared" si="74"/>
        <v>0</v>
      </c>
      <c r="AB241" s="104"/>
      <c r="AC241" s="126">
        <f t="shared" si="75"/>
        <v>0</v>
      </c>
      <c r="AD241" s="296"/>
      <c r="AE241" s="126">
        <f t="shared" si="82"/>
        <v>0</v>
      </c>
      <c r="AF241" s="106"/>
      <c r="AG241" s="104" t="str">
        <f t="shared" si="76"/>
        <v>0</v>
      </c>
      <c r="AH241" s="296"/>
      <c r="AI241" s="104" t="str">
        <f t="shared" si="77"/>
        <v>0</v>
      </c>
      <c r="AJ241" s="297"/>
      <c r="AK241" s="126" t="str">
        <f t="shared" si="83"/>
        <v/>
      </c>
      <c r="AL241" s="127">
        <f t="shared" si="84"/>
        <v>0</v>
      </c>
      <c r="AM241" s="127">
        <f t="shared" si="85"/>
        <v>0</v>
      </c>
      <c r="AN241" s="128" t="str">
        <f t="shared" si="86"/>
        <v/>
      </c>
      <c r="AO241" s="112"/>
      <c r="AP241" s="107"/>
      <c r="AQ241" s="107"/>
      <c r="AR241" s="107">
        <f t="shared" si="87"/>
        <v>0</v>
      </c>
      <c r="AS241" s="108">
        <f t="shared" si="78"/>
        <v>0</v>
      </c>
    </row>
    <row r="242" spans="1:45" x14ac:dyDescent="0.2">
      <c r="A242" s="82">
        <v>227</v>
      </c>
      <c r="B242" s="82"/>
      <c r="C242" s="110"/>
      <c r="D242" s="110"/>
      <c r="E242" s="110"/>
      <c r="F242" s="110"/>
      <c r="G242" s="110"/>
      <c r="H242" s="240"/>
      <c r="I242" s="196"/>
      <c r="J242" s="196"/>
      <c r="K242" s="123">
        <f t="shared" si="79"/>
        <v>0</v>
      </c>
      <c r="L242" s="115"/>
      <c r="M242" s="124">
        <f t="shared" si="88"/>
        <v>0</v>
      </c>
      <c r="N242" s="125">
        <f t="shared" si="88"/>
        <v>0</v>
      </c>
      <c r="O242" s="125">
        <f t="shared" si="67"/>
        <v>0</v>
      </c>
      <c r="P242" s="125">
        <f t="shared" si="80"/>
        <v>0</v>
      </c>
      <c r="Q242" s="125">
        <f t="shared" si="81"/>
        <v>0</v>
      </c>
      <c r="R242" s="125" t="str">
        <f t="shared" si="68"/>
        <v/>
      </c>
      <c r="S242" s="125">
        <f t="shared" si="69"/>
        <v>0</v>
      </c>
      <c r="T242" s="130"/>
      <c r="U242" s="125">
        <f t="shared" si="70"/>
        <v>0</v>
      </c>
      <c r="V242" s="104"/>
      <c r="W242" s="125" t="str">
        <f t="shared" si="71"/>
        <v>0</v>
      </c>
      <c r="X242" s="125">
        <f t="shared" si="72"/>
        <v>0</v>
      </c>
      <c r="Y242" s="125" t="str">
        <f t="shared" si="73"/>
        <v>0</v>
      </c>
      <c r="Z242" s="282"/>
      <c r="AA242" s="126">
        <f t="shared" si="74"/>
        <v>0</v>
      </c>
      <c r="AB242" s="104"/>
      <c r="AC242" s="126">
        <f t="shared" si="75"/>
        <v>0</v>
      </c>
      <c r="AD242" s="296"/>
      <c r="AE242" s="126">
        <f t="shared" si="82"/>
        <v>0</v>
      </c>
      <c r="AF242" s="106"/>
      <c r="AG242" s="104" t="str">
        <f t="shared" si="76"/>
        <v>0</v>
      </c>
      <c r="AH242" s="296"/>
      <c r="AI242" s="104" t="str">
        <f t="shared" si="77"/>
        <v>0</v>
      </c>
      <c r="AJ242" s="297"/>
      <c r="AK242" s="126" t="str">
        <f t="shared" si="83"/>
        <v/>
      </c>
      <c r="AL242" s="127">
        <f t="shared" si="84"/>
        <v>0</v>
      </c>
      <c r="AM242" s="127">
        <f t="shared" si="85"/>
        <v>0</v>
      </c>
      <c r="AN242" s="128" t="str">
        <f t="shared" si="86"/>
        <v/>
      </c>
      <c r="AO242" s="114"/>
      <c r="AP242" s="107"/>
      <c r="AQ242" s="107"/>
      <c r="AR242" s="107">
        <f t="shared" si="87"/>
        <v>0</v>
      </c>
      <c r="AS242" s="108">
        <f t="shared" si="78"/>
        <v>0</v>
      </c>
    </row>
    <row r="243" spans="1:45" x14ac:dyDescent="0.2">
      <c r="A243" s="82">
        <v>228</v>
      </c>
      <c r="B243" s="82"/>
      <c r="C243" s="110"/>
      <c r="D243" s="110"/>
      <c r="E243" s="110"/>
      <c r="F243" s="110"/>
      <c r="G243" s="110"/>
      <c r="H243" s="240"/>
      <c r="I243" s="196"/>
      <c r="J243" s="196"/>
      <c r="K243" s="123">
        <f t="shared" si="79"/>
        <v>0</v>
      </c>
      <c r="L243" s="199"/>
      <c r="M243" s="124">
        <f t="shared" si="88"/>
        <v>0</v>
      </c>
      <c r="N243" s="125">
        <f t="shared" si="88"/>
        <v>0</v>
      </c>
      <c r="O243" s="125">
        <f t="shared" si="67"/>
        <v>0</v>
      </c>
      <c r="P243" s="125">
        <f t="shared" si="80"/>
        <v>0</v>
      </c>
      <c r="Q243" s="125">
        <f t="shared" si="81"/>
        <v>0</v>
      </c>
      <c r="R243" s="125" t="str">
        <f t="shared" si="68"/>
        <v/>
      </c>
      <c r="S243" s="125">
        <f t="shared" si="69"/>
        <v>0</v>
      </c>
      <c r="T243" s="130"/>
      <c r="U243" s="125">
        <f t="shared" si="70"/>
        <v>0</v>
      </c>
      <c r="V243" s="104"/>
      <c r="W243" s="125" t="str">
        <f t="shared" si="71"/>
        <v>0</v>
      </c>
      <c r="X243" s="125">
        <f t="shared" si="72"/>
        <v>0</v>
      </c>
      <c r="Y243" s="125" t="str">
        <f t="shared" si="73"/>
        <v>0</v>
      </c>
      <c r="Z243" s="282"/>
      <c r="AA243" s="126">
        <f t="shared" si="74"/>
        <v>0</v>
      </c>
      <c r="AB243" s="104"/>
      <c r="AC243" s="126">
        <f t="shared" si="75"/>
        <v>0</v>
      </c>
      <c r="AD243" s="296"/>
      <c r="AE243" s="126">
        <f t="shared" si="82"/>
        <v>0</v>
      </c>
      <c r="AF243" s="106"/>
      <c r="AG243" s="104" t="str">
        <f t="shared" si="76"/>
        <v>0</v>
      </c>
      <c r="AH243" s="296"/>
      <c r="AI243" s="104" t="str">
        <f t="shared" si="77"/>
        <v>0</v>
      </c>
      <c r="AJ243" s="297"/>
      <c r="AK243" s="126" t="str">
        <f t="shared" si="83"/>
        <v/>
      </c>
      <c r="AL243" s="127">
        <f t="shared" si="84"/>
        <v>0</v>
      </c>
      <c r="AM243" s="127">
        <f t="shared" si="85"/>
        <v>0</v>
      </c>
      <c r="AN243" s="128" t="str">
        <f t="shared" si="86"/>
        <v/>
      </c>
      <c r="AO243" s="112"/>
      <c r="AP243" s="107"/>
      <c r="AQ243" s="107"/>
      <c r="AR243" s="107">
        <f t="shared" si="87"/>
        <v>0</v>
      </c>
      <c r="AS243" s="108">
        <f t="shared" si="78"/>
        <v>0</v>
      </c>
    </row>
    <row r="244" spans="1:45" x14ac:dyDescent="0.2">
      <c r="A244" s="82">
        <v>229</v>
      </c>
      <c r="B244" s="82"/>
      <c r="C244" s="110"/>
      <c r="D244" s="110"/>
      <c r="E244" s="110"/>
      <c r="F244" s="110"/>
      <c r="G244" s="110"/>
      <c r="H244" s="240"/>
      <c r="I244" s="196"/>
      <c r="J244" s="196"/>
      <c r="K244" s="123">
        <f t="shared" si="79"/>
        <v>0</v>
      </c>
      <c r="L244" s="199"/>
      <c r="M244" s="124">
        <f t="shared" si="88"/>
        <v>0</v>
      </c>
      <c r="N244" s="125">
        <f t="shared" si="88"/>
        <v>0</v>
      </c>
      <c r="O244" s="125">
        <f t="shared" si="67"/>
        <v>0</v>
      </c>
      <c r="P244" s="125">
        <f t="shared" si="80"/>
        <v>0</v>
      </c>
      <c r="Q244" s="125">
        <f t="shared" si="81"/>
        <v>0</v>
      </c>
      <c r="R244" s="125" t="str">
        <f t="shared" si="68"/>
        <v/>
      </c>
      <c r="S244" s="125">
        <f t="shared" si="69"/>
        <v>0</v>
      </c>
      <c r="T244" s="130"/>
      <c r="U244" s="125">
        <f t="shared" si="70"/>
        <v>0</v>
      </c>
      <c r="V244" s="104"/>
      <c r="W244" s="125" t="str">
        <f t="shared" si="71"/>
        <v>0</v>
      </c>
      <c r="X244" s="125">
        <f t="shared" si="72"/>
        <v>0</v>
      </c>
      <c r="Y244" s="125" t="str">
        <f t="shared" si="73"/>
        <v>0</v>
      </c>
      <c r="Z244" s="282"/>
      <c r="AA244" s="126">
        <f t="shared" si="74"/>
        <v>0</v>
      </c>
      <c r="AB244" s="104"/>
      <c r="AC244" s="126">
        <f t="shared" si="75"/>
        <v>0</v>
      </c>
      <c r="AD244" s="296"/>
      <c r="AE244" s="126">
        <f t="shared" si="82"/>
        <v>0</v>
      </c>
      <c r="AF244" s="106"/>
      <c r="AG244" s="104" t="str">
        <f t="shared" si="76"/>
        <v>0</v>
      </c>
      <c r="AH244" s="296"/>
      <c r="AI244" s="104" t="str">
        <f t="shared" si="77"/>
        <v>0</v>
      </c>
      <c r="AJ244" s="297"/>
      <c r="AK244" s="126" t="str">
        <f t="shared" si="83"/>
        <v/>
      </c>
      <c r="AL244" s="127">
        <f t="shared" si="84"/>
        <v>0</v>
      </c>
      <c r="AM244" s="127">
        <f t="shared" si="85"/>
        <v>0</v>
      </c>
      <c r="AN244" s="128" t="str">
        <f t="shared" si="86"/>
        <v/>
      </c>
      <c r="AO244" s="112"/>
      <c r="AP244" s="107"/>
      <c r="AQ244" s="107"/>
      <c r="AR244" s="107">
        <f t="shared" si="87"/>
        <v>0</v>
      </c>
      <c r="AS244" s="108">
        <f t="shared" si="78"/>
        <v>0</v>
      </c>
    </row>
    <row r="245" spans="1:45" x14ac:dyDescent="0.2">
      <c r="A245" s="82">
        <v>230</v>
      </c>
      <c r="B245" s="82"/>
      <c r="C245" s="110"/>
      <c r="D245" s="110"/>
      <c r="E245" s="110"/>
      <c r="F245" s="110"/>
      <c r="G245" s="110"/>
      <c r="H245" s="240"/>
      <c r="I245" s="196"/>
      <c r="J245" s="196"/>
      <c r="K245" s="123">
        <f t="shared" si="79"/>
        <v>0</v>
      </c>
      <c r="L245" s="199"/>
      <c r="M245" s="124">
        <f t="shared" si="88"/>
        <v>0</v>
      </c>
      <c r="N245" s="125">
        <f t="shared" si="88"/>
        <v>0</v>
      </c>
      <c r="O245" s="125">
        <f t="shared" si="67"/>
        <v>0</v>
      </c>
      <c r="P245" s="125">
        <f t="shared" si="80"/>
        <v>0</v>
      </c>
      <c r="Q245" s="125">
        <f t="shared" si="81"/>
        <v>0</v>
      </c>
      <c r="R245" s="125" t="str">
        <f t="shared" si="68"/>
        <v/>
      </c>
      <c r="S245" s="125">
        <f t="shared" si="69"/>
        <v>0</v>
      </c>
      <c r="T245" s="130"/>
      <c r="U245" s="125">
        <f t="shared" si="70"/>
        <v>0</v>
      </c>
      <c r="V245" s="104"/>
      <c r="W245" s="125" t="str">
        <f t="shared" si="71"/>
        <v>0</v>
      </c>
      <c r="X245" s="125">
        <f t="shared" si="72"/>
        <v>0</v>
      </c>
      <c r="Y245" s="125" t="str">
        <f t="shared" si="73"/>
        <v>0</v>
      </c>
      <c r="Z245" s="282"/>
      <c r="AA245" s="126">
        <f t="shared" si="74"/>
        <v>0</v>
      </c>
      <c r="AB245" s="104"/>
      <c r="AC245" s="126">
        <f t="shared" si="75"/>
        <v>0</v>
      </c>
      <c r="AD245" s="296"/>
      <c r="AE245" s="126">
        <f t="shared" si="82"/>
        <v>0</v>
      </c>
      <c r="AF245" s="106"/>
      <c r="AG245" s="104" t="str">
        <f t="shared" si="76"/>
        <v>0</v>
      </c>
      <c r="AH245" s="296"/>
      <c r="AI245" s="104" t="str">
        <f t="shared" si="77"/>
        <v>0</v>
      </c>
      <c r="AJ245" s="297"/>
      <c r="AK245" s="126" t="str">
        <f t="shared" si="83"/>
        <v/>
      </c>
      <c r="AL245" s="127">
        <f t="shared" si="84"/>
        <v>0</v>
      </c>
      <c r="AM245" s="127">
        <f t="shared" si="85"/>
        <v>0</v>
      </c>
      <c r="AN245" s="128" t="str">
        <f t="shared" si="86"/>
        <v/>
      </c>
      <c r="AO245" s="112"/>
      <c r="AP245" s="107"/>
      <c r="AQ245" s="107"/>
      <c r="AR245" s="107">
        <f t="shared" si="87"/>
        <v>0</v>
      </c>
      <c r="AS245" s="108">
        <f t="shared" si="78"/>
        <v>0</v>
      </c>
    </row>
    <row r="246" spans="1:45" x14ac:dyDescent="0.2">
      <c r="A246" s="82">
        <v>231</v>
      </c>
      <c r="B246" s="82"/>
      <c r="C246" s="110"/>
      <c r="D246" s="110"/>
      <c r="E246" s="110"/>
      <c r="F246" s="110"/>
      <c r="G246" s="110"/>
      <c r="H246" s="240"/>
      <c r="I246" s="196"/>
      <c r="J246" s="196"/>
      <c r="K246" s="123">
        <f t="shared" si="79"/>
        <v>0</v>
      </c>
      <c r="L246" s="199"/>
      <c r="M246" s="124">
        <f t="shared" si="88"/>
        <v>0</v>
      </c>
      <c r="N246" s="125">
        <f t="shared" si="88"/>
        <v>0</v>
      </c>
      <c r="O246" s="125">
        <f t="shared" si="67"/>
        <v>0</v>
      </c>
      <c r="P246" s="125">
        <f t="shared" si="80"/>
        <v>0</v>
      </c>
      <c r="Q246" s="125">
        <f t="shared" si="81"/>
        <v>0</v>
      </c>
      <c r="R246" s="125" t="str">
        <f t="shared" si="68"/>
        <v/>
      </c>
      <c r="S246" s="125">
        <f t="shared" si="69"/>
        <v>0</v>
      </c>
      <c r="T246" s="130"/>
      <c r="U246" s="125">
        <f t="shared" si="70"/>
        <v>0</v>
      </c>
      <c r="V246" s="104"/>
      <c r="W246" s="125" t="str">
        <f t="shared" si="71"/>
        <v>0</v>
      </c>
      <c r="X246" s="125">
        <f t="shared" si="72"/>
        <v>0</v>
      </c>
      <c r="Y246" s="125" t="str">
        <f t="shared" si="73"/>
        <v>0</v>
      </c>
      <c r="Z246" s="282"/>
      <c r="AA246" s="126">
        <f t="shared" si="74"/>
        <v>0</v>
      </c>
      <c r="AB246" s="104"/>
      <c r="AC246" s="126">
        <f t="shared" si="75"/>
        <v>0</v>
      </c>
      <c r="AD246" s="296"/>
      <c r="AE246" s="126">
        <f t="shared" si="82"/>
        <v>0</v>
      </c>
      <c r="AF246" s="106"/>
      <c r="AG246" s="104" t="str">
        <f t="shared" si="76"/>
        <v>0</v>
      </c>
      <c r="AH246" s="296"/>
      <c r="AI246" s="104" t="str">
        <f t="shared" si="77"/>
        <v>0</v>
      </c>
      <c r="AJ246" s="297"/>
      <c r="AK246" s="126" t="str">
        <f t="shared" si="83"/>
        <v/>
      </c>
      <c r="AL246" s="127">
        <f t="shared" si="84"/>
        <v>0</v>
      </c>
      <c r="AM246" s="127">
        <f t="shared" si="85"/>
        <v>0</v>
      </c>
      <c r="AN246" s="128" t="str">
        <f t="shared" si="86"/>
        <v/>
      </c>
      <c r="AO246" s="112"/>
      <c r="AP246" s="107"/>
      <c r="AQ246" s="107"/>
      <c r="AR246" s="107">
        <f t="shared" si="87"/>
        <v>0</v>
      </c>
      <c r="AS246" s="108">
        <f t="shared" si="78"/>
        <v>0</v>
      </c>
    </row>
    <row r="247" spans="1:45" x14ac:dyDescent="0.2">
      <c r="A247" s="82">
        <v>232</v>
      </c>
      <c r="B247" s="82"/>
      <c r="C247" s="110"/>
      <c r="D247" s="110"/>
      <c r="E247" s="110"/>
      <c r="F247" s="110"/>
      <c r="G247" s="110"/>
      <c r="H247" s="240"/>
      <c r="I247" s="196"/>
      <c r="J247" s="196"/>
      <c r="K247" s="123">
        <f t="shared" si="79"/>
        <v>0</v>
      </c>
      <c r="L247" s="199"/>
      <c r="M247" s="124">
        <f t="shared" si="88"/>
        <v>0</v>
      </c>
      <c r="N247" s="125">
        <f t="shared" si="88"/>
        <v>0</v>
      </c>
      <c r="O247" s="125">
        <f t="shared" si="67"/>
        <v>0</v>
      </c>
      <c r="P247" s="125">
        <f t="shared" si="80"/>
        <v>0</v>
      </c>
      <c r="Q247" s="125">
        <f t="shared" si="81"/>
        <v>0</v>
      </c>
      <c r="R247" s="125" t="str">
        <f t="shared" si="68"/>
        <v/>
      </c>
      <c r="S247" s="125">
        <f t="shared" si="69"/>
        <v>0</v>
      </c>
      <c r="T247" s="130"/>
      <c r="U247" s="125">
        <f t="shared" si="70"/>
        <v>0</v>
      </c>
      <c r="V247" s="104"/>
      <c r="W247" s="125" t="str">
        <f t="shared" si="71"/>
        <v>0</v>
      </c>
      <c r="X247" s="125">
        <f t="shared" si="72"/>
        <v>0</v>
      </c>
      <c r="Y247" s="125" t="str">
        <f t="shared" si="73"/>
        <v>0</v>
      </c>
      <c r="Z247" s="282"/>
      <c r="AA247" s="126">
        <f t="shared" si="74"/>
        <v>0</v>
      </c>
      <c r="AB247" s="104"/>
      <c r="AC247" s="126">
        <f t="shared" si="75"/>
        <v>0</v>
      </c>
      <c r="AD247" s="296"/>
      <c r="AE247" s="126">
        <f t="shared" si="82"/>
        <v>0</v>
      </c>
      <c r="AF247" s="106"/>
      <c r="AG247" s="104" t="str">
        <f t="shared" si="76"/>
        <v>0</v>
      </c>
      <c r="AH247" s="296"/>
      <c r="AI247" s="104" t="str">
        <f t="shared" si="77"/>
        <v>0</v>
      </c>
      <c r="AJ247" s="297"/>
      <c r="AK247" s="126" t="str">
        <f t="shared" si="83"/>
        <v/>
      </c>
      <c r="AL247" s="127">
        <f t="shared" si="84"/>
        <v>0</v>
      </c>
      <c r="AM247" s="127">
        <f t="shared" si="85"/>
        <v>0</v>
      </c>
      <c r="AN247" s="128" t="str">
        <f t="shared" si="86"/>
        <v/>
      </c>
      <c r="AO247" s="112"/>
      <c r="AP247" s="107"/>
      <c r="AQ247" s="107"/>
      <c r="AR247" s="107">
        <f t="shared" si="87"/>
        <v>0</v>
      </c>
      <c r="AS247" s="108">
        <f t="shared" si="78"/>
        <v>0</v>
      </c>
    </row>
    <row r="248" spans="1:45" x14ac:dyDescent="0.2">
      <c r="A248" s="82">
        <v>233</v>
      </c>
      <c r="B248" s="82"/>
      <c r="C248" s="110"/>
      <c r="D248" s="110"/>
      <c r="E248" s="110"/>
      <c r="F248" s="110"/>
      <c r="G248" s="110"/>
      <c r="H248" s="240"/>
      <c r="I248" s="196"/>
      <c r="J248" s="196"/>
      <c r="K248" s="123">
        <f t="shared" si="79"/>
        <v>0</v>
      </c>
      <c r="L248" s="199"/>
      <c r="M248" s="124">
        <f t="shared" si="88"/>
        <v>0</v>
      </c>
      <c r="N248" s="125">
        <f t="shared" si="88"/>
        <v>0</v>
      </c>
      <c r="O248" s="125">
        <f t="shared" si="67"/>
        <v>0</v>
      </c>
      <c r="P248" s="125">
        <f t="shared" si="80"/>
        <v>0</v>
      </c>
      <c r="Q248" s="125">
        <f t="shared" si="81"/>
        <v>0</v>
      </c>
      <c r="R248" s="125" t="str">
        <f t="shared" si="68"/>
        <v/>
      </c>
      <c r="S248" s="125">
        <f t="shared" si="69"/>
        <v>0</v>
      </c>
      <c r="T248" s="130"/>
      <c r="U248" s="125">
        <f t="shared" si="70"/>
        <v>0</v>
      </c>
      <c r="V248" s="104"/>
      <c r="W248" s="125" t="str">
        <f t="shared" si="71"/>
        <v>0</v>
      </c>
      <c r="X248" s="125">
        <f t="shared" si="72"/>
        <v>0</v>
      </c>
      <c r="Y248" s="125" t="str">
        <f t="shared" si="73"/>
        <v>0</v>
      </c>
      <c r="Z248" s="282"/>
      <c r="AA248" s="126">
        <f t="shared" si="74"/>
        <v>0</v>
      </c>
      <c r="AB248" s="104"/>
      <c r="AC248" s="126">
        <f t="shared" si="75"/>
        <v>0</v>
      </c>
      <c r="AD248" s="296"/>
      <c r="AE248" s="126">
        <f t="shared" si="82"/>
        <v>0</v>
      </c>
      <c r="AF248" s="106"/>
      <c r="AG248" s="104" t="str">
        <f t="shared" si="76"/>
        <v>0</v>
      </c>
      <c r="AH248" s="296"/>
      <c r="AI248" s="104" t="str">
        <f t="shared" si="77"/>
        <v>0</v>
      </c>
      <c r="AJ248" s="297"/>
      <c r="AK248" s="126" t="str">
        <f t="shared" si="83"/>
        <v/>
      </c>
      <c r="AL248" s="127">
        <f t="shared" si="84"/>
        <v>0</v>
      </c>
      <c r="AM248" s="127">
        <f t="shared" si="85"/>
        <v>0</v>
      </c>
      <c r="AN248" s="128" t="str">
        <f t="shared" si="86"/>
        <v/>
      </c>
      <c r="AO248" s="112"/>
      <c r="AP248" s="107"/>
      <c r="AQ248" s="107"/>
      <c r="AR248" s="107">
        <f t="shared" si="87"/>
        <v>0</v>
      </c>
      <c r="AS248" s="108">
        <f t="shared" si="78"/>
        <v>0</v>
      </c>
    </row>
    <row r="249" spans="1:45" x14ac:dyDescent="0.2">
      <c r="A249" s="82">
        <v>234</v>
      </c>
      <c r="B249" s="82"/>
      <c r="C249" s="110"/>
      <c r="D249" s="110"/>
      <c r="E249" s="110"/>
      <c r="F249" s="110"/>
      <c r="G249" s="110"/>
      <c r="H249" s="240"/>
      <c r="I249" s="196"/>
      <c r="J249" s="196"/>
      <c r="K249" s="123">
        <f t="shared" si="79"/>
        <v>0</v>
      </c>
      <c r="L249" s="115"/>
      <c r="M249" s="124">
        <f t="shared" si="88"/>
        <v>0</v>
      </c>
      <c r="N249" s="125">
        <f t="shared" si="88"/>
        <v>0</v>
      </c>
      <c r="O249" s="125">
        <f t="shared" si="67"/>
        <v>0</v>
      </c>
      <c r="P249" s="125">
        <f t="shared" si="80"/>
        <v>0</v>
      </c>
      <c r="Q249" s="125">
        <f t="shared" si="81"/>
        <v>0</v>
      </c>
      <c r="R249" s="125" t="str">
        <f t="shared" si="68"/>
        <v/>
      </c>
      <c r="S249" s="125">
        <f t="shared" si="69"/>
        <v>0</v>
      </c>
      <c r="T249" s="130"/>
      <c r="U249" s="125">
        <f t="shared" si="70"/>
        <v>0</v>
      </c>
      <c r="V249" s="104"/>
      <c r="W249" s="125" t="str">
        <f t="shared" si="71"/>
        <v>0</v>
      </c>
      <c r="X249" s="125">
        <f t="shared" si="72"/>
        <v>0</v>
      </c>
      <c r="Y249" s="125" t="str">
        <f t="shared" si="73"/>
        <v>0</v>
      </c>
      <c r="Z249" s="282"/>
      <c r="AA249" s="126">
        <f t="shared" si="74"/>
        <v>0</v>
      </c>
      <c r="AB249" s="104"/>
      <c r="AC249" s="126">
        <f t="shared" si="75"/>
        <v>0</v>
      </c>
      <c r="AD249" s="296"/>
      <c r="AE249" s="126">
        <f t="shared" si="82"/>
        <v>0</v>
      </c>
      <c r="AF249" s="106"/>
      <c r="AG249" s="104" t="str">
        <f t="shared" si="76"/>
        <v>0</v>
      </c>
      <c r="AH249" s="296"/>
      <c r="AI249" s="104" t="str">
        <f t="shared" si="77"/>
        <v>0</v>
      </c>
      <c r="AJ249" s="297"/>
      <c r="AK249" s="126" t="str">
        <f t="shared" si="83"/>
        <v/>
      </c>
      <c r="AL249" s="127">
        <f t="shared" si="84"/>
        <v>0</v>
      </c>
      <c r="AM249" s="127">
        <f t="shared" si="85"/>
        <v>0</v>
      </c>
      <c r="AN249" s="128" t="str">
        <f t="shared" si="86"/>
        <v/>
      </c>
      <c r="AO249" s="114"/>
      <c r="AP249" s="107"/>
      <c r="AQ249" s="107"/>
      <c r="AR249" s="107">
        <f t="shared" si="87"/>
        <v>0</v>
      </c>
      <c r="AS249" s="108">
        <f t="shared" si="78"/>
        <v>0</v>
      </c>
    </row>
    <row r="250" spans="1:45" x14ac:dyDescent="0.2">
      <c r="A250" s="82">
        <v>235</v>
      </c>
      <c r="B250" s="82"/>
      <c r="C250" s="110"/>
      <c r="D250" s="110"/>
      <c r="E250" s="138"/>
      <c r="F250" s="110"/>
      <c r="G250" s="110"/>
      <c r="H250" s="240"/>
      <c r="I250" s="196"/>
      <c r="J250" s="196"/>
      <c r="K250" s="123">
        <f t="shared" si="79"/>
        <v>0</v>
      </c>
      <c r="L250" s="115"/>
      <c r="M250" s="124">
        <f t="shared" si="88"/>
        <v>0</v>
      </c>
      <c r="N250" s="125">
        <f t="shared" si="88"/>
        <v>0</v>
      </c>
      <c r="O250" s="125">
        <f t="shared" si="67"/>
        <v>0</v>
      </c>
      <c r="P250" s="125">
        <f t="shared" si="80"/>
        <v>0</v>
      </c>
      <c r="Q250" s="125">
        <f t="shared" si="81"/>
        <v>0</v>
      </c>
      <c r="R250" s="125" t="str">
        <f t="shared" si="68"/>
        <v/>
      </c>
      <c r="S250" s="125">
        <f t="shared" si="69"/>
        <v>0</v>
      </c>
      <c r="T250" s="131"/>
      <c r="U250" s="125">
        <f t="shared" si="70"/>
        <v>0</v>
      </c>
      <c r="V250" s="104"/>
      <c r="W250" s="125" t="str">
        <f t="shared" si="71"/>
        <v>0</v>
      </c>
      <c r="X250" s="125">
        <f t="shared" si="72"/>
        <v>0</v>
      </c>
      <c r="Y250" s="125" t="str">
        <f t="shared" si="73"/>
        <v>0</v>
      </c>
      <c r="Z250" s="282"/>
      <c r="AA250" s="126">
        <f t="shared" si="74"/>
        <v>0</v>
      </c>
      <c r="AB250" s="104"/>
      <c r="AC250" s="126">
        <f t="shared" si="75"/>
        <v>0</v>
      </c>
      <c r="AD250" s="296"/>
      <c r="AE250" s="126">
        <f t="shared" si="82"/>
        <v>0</v>
      </c>
      <c r="AF250" s="106"/>
      <c r="AG250" s="104" t="str">
        <f t="shared" si="76"/>
        <v>0</v>
      </c>
      <c r="AH250" s="296"/>
      <c r="AI250" s="104" t="str">
        <f t="shared" si="77"/>
        <v>0</v>
      </c>
      <c r="AJ250" s="297"/>
      <c r="AK250" s="126" t="str">
        <f t="shared" si="83"/>
        <v/>
      </c>
      <c r="AL250" s="127">
        <f t="shared" si="84"/>
        <v>0</v>
      </c>
      <c r="AM250" s="127">
        <f t="shared" si="85"/>
        <v>0</v>
      </c>
      <c r="AN250" s="128" t="str">
        <f t="shared" si="86"/>
        <v/>
      </c>
      <c r="AO250" s="114"/>
      <c r="AP250" s="107"/>
      <c r="AQ250" s="107"/>
      <c r="AR250" s="107">
        <f t="shared" si="87"/>
        <v>0</v>
      </c>
      <c r="AS250" s="108">
        <f t="shared" si="78"/>
        <v>0</v>
      </c>
    </row>
    <row r="251" spans="1:45" x14ac:dyDescent="0.2">
      <c r="A251" s="82">
        <v>236</v>
      </c>
      <c r="B251" s="82"/>
      <c r="C251" s="110"/>
      <c r="D251" s="110"/>
      <c r="E251" s="110"/>
      <c r="F251" s="110"/>
      <c r="G251" s="110"/>
      <c r="H251" s="240"/>
      <c r="I251" s="196"/>
      <c r="J251" s="196"/>
      <c r="K251" s="123">
        <f t="shared" si="79"/>
        <v>0</v>
      </c>
      <c r="L251" s="199"/>
      <c r="M251" s="124">
        <f t="shared" si="88"/>
        <v>0</v>
      </c>
      <c r="N251" s="125">
        <f t="shared" si="88"/>
        <v>0</v>
      </c>
      <c r="O251" s="125">
        <f t="shared" si="67"/>
        <v>0</v>
      </c>
      <c r="P251" s="125">
        <f t="shared" si="80"/>
        <v>0</v>
      </c>
      <c r="Q251" s="125">
        <f t="shared" si="81"/>
        <v>0</v>
      </c>
      <c r="R251" s="125" t="str">
        <f t="shared" si="68"/>
        <v/>
      </c>
      <c r="S251" s="125">
        <f t="shared" si="69"/>
        <v>0</v>
      </c>
      <c r="T251" s="130"/>
      <c r="U251" s="125">
        <f t="shared" si="70"/>
        <v>0</v>
      </c>
      <c r="V251" s="104"/>
      <c r="W251" s="125" t="str">
        <f t="shared" si="71"/>
        <v>0</v>
      </c>
      <c r="X251" s="125">
        <f t="shared" si="72"/>
        <v>0</v>
      </c>
      <c r="Y251" s="125" t="str">
        <f t="shared" si="73"/>
        <v>0</v>
      </c>
      <c r="Z251" s="282"/>
      <c r="AA251" s="126">
        <f t="shared" si="74"/>
        <v>0</v>
      </c>
      <c r="AB251" s="104"/>
      <c r="AC251" s="126">
        <f t="shared" si="75"/>
        <v>0</v>
      </c>
      <c r="AD251" s="296"/>
      <c r="AE251" s="126">
        <f t="shared" si="82"/>
        <v>0</v>
      </c>
      <c r="AF251" s="106"/>
      <c r="AG251" s="104" t="str">
        <f t="shared" si="76"/>
        <v>0</v>
      </c>
      <c r="AH251" s="296"/>
      <c r="AI251" s="104" t="str">
        <f t="shared" si="77"/>
        <v>0</v>
      </c>
      <c r="AJ251" s="297"/>
      <c r="AK251" s="126" t="str">
        <f t="shared" si="83"/>
        <v/>
      </c>
      <c r="AL251" s="127">
        <f t="shared" si="84"/>
        <v>0</v>
      </c>
      <c r="AM251" s="127">
        <f t="shared" si="85"/>
        <v>0</v>
      </c>
      <c r="AN251" s="128" t="str">
        <f t="shared" si="86"/>
        <v/>
      </c>
      <c r="AO251" s="112"/>
      <c r="AP251" s="107"/>
      <c r="AQ251" s="107"/>
      <c r="AR251" s="107">
        <f t="shared" si="87"/>
        <v>0</v>
      </c>
      <c r="AS251" s="108">
        <f t="shared" si="78"/>
        <v>0</v>
      </c>
    </row>
    <row r="252" spans="1:45" x14ac:dyDescent="0.2">
      <c r="A252" s="82">
        <v>237</v>
      </c>
      <c r="B252" s="82"/>
      <c r="C252" s="110"/>
      <c r="D252" s="110"/>
      <c r="E252" s="110"/>
      <c r="F252" s="110"/>
      <c r="G252" s="110"/>
      <c r="H252" s="240"/>
      <c r="I252" s="196"/>
      <c r="J252" s="196"/>
      <c r="K252" s="123">
        <f t="shared" si="79"/>
        <v>0</v>
      </c>
      <c r="L252" s="199"/>
      <c r="M252" s="124">
        <f t="shared" si="88"/>
        <v>0</v>
      </c>
      <c r="N252" s="125">
        <f t="shared" si="88"/>
        <v>0</v>
      </c>
      <c r="O252" s="125">
        <f t="shared" si="67"/>
        <v>0</v>
      </c>
      <c r="P252" s="125">
        <f t="shared" si="80"/>
        <v>0</v>
      </c>
      <c r="Q252" s="125">
        <f t="shared" si="81"/>
        <v>0</v>
      </c>
      <c r="R252" s="125" t="str">
        <f t="shared" si="68"/>
        <v/>
      </c>
      <c r="S252" s="125">
        <f t="shared" si="69"/>
        <v>0</v>
      </c>
      <c r="T252" s="130"/>
      <c r="U252" s="125">
        <f t="shared" si="70"/>
        <v>0</v>
      </c>
      <c r="V252" s="104"/>
      <c r="W252" s="125" t="str">
        <f t="shared" si="71"/>
        <v>0</v>
      </c>
      <c r="X252" s="125">
        <f t="shared" si="72"/>
        <v>0</v>
      </c>
      <c r="Y252" s="125" t="str">
        <f t="shared" si="73"/>
        <v>0</v>
      </c>
      <c r="Z252" s="282"/>
      <c r="AA252" s="126">
        <f t="shared" si="74"/>
        <v>0</v>
      </c>
      <c r="AB252" s="104"/>
      <c r="AC252" s="126">
        <f t="shared" si="75"/>
        <v>0</v>
      </c>
      <c r="AD252" s="296"/>
      <c r="AE252" s="126">
        <f t="shared" si="82"/>
        <v>0</v>
      </c>
      <c r="AF252" s="106"/>
      <c r="AG252" s="104" t="str">
        <f t="shared" si="76"/>
        <v>0</v>
      </c>
      <c r="AH252" s="296"/>
      <c r="AI252" s="104" t="str">
        <f t="shared" si="77"/>
        <v>0</v>
      </c>
      <c r="AJ252" s="297"/>
      <c r="AK252" s="126" t="str">
        <f t="shared" si="83"/>
        <v/>
      </c>
      <c r="AL252" s="127">
        <f t="shared" si="84"/>
        <v>0</v>
      </c>
      <c r="AM252" s="127">
        <f t="shared" si="85"/>
        <v>0</v>
      </c>
      <c r="AN252" s="128" t="str">
        <f t="shared" si="86"/>
        <v/>
      </c>
      <c r="AO252" s="114"/>
      <c r="AP252" s="107"/>
      <c r="AQ252" s="107"/>
      <c r="AR252" s="107">
        <f t="shared" si="87"/>
        <v>0</v>
      </c>
      <c r="AS252" s="108">
        <f t="shared" si="78"/>
        <v>0</v>
      </c>
    </row>
    <row r="253" spans="1:45" x14ac:dyDescent="0.2">
      <c r="A253" s="82">
        <v>238</v>
      </c>
      <c r="B253" s="82"/>
      <c r="C253" s="110"/>
      <c r="D253" s="110"/>
      <c r="E253" s="110"/>
      <c r="F253" s="110"/>
      <c r="G253" s="110"/>
      <c r="H253" s="240"/>
      <c r="I253" s="196"/>
      <c r="J253" s="196"/>
      <c r="K253" s="123">
        <f t="shared" si="79"/>
        <v>0</v>
      </c>
      <c r="L253" s="115"/>
      <c r="M253" s="124">
        <f t="shared" si="88"/>
        <v>0</v>
      </c>
      <c r="N253" s="125">
        <f t="shared" si="88"/>
        <v>0</v>
      </c>
      <c r="O253" s="125">
        <f t="shared" si="67"/>
        <v>0</v>
      </c>
      <c r="P253" s="125">
        <f t="shared" si="80"/>
        <v>0</v>
      </c>
      <c r="Q253" s="125">
        <f t="shared" si="81"/>
        <v>0</v>
      </c>
      <c r="R253" s="125" t="str">
        <f t="shared" si="68"/>
        <v/>
      </c>
      <c r="S253" s="125">
        <f t="shared" si="69"/>
        <v>0</v>
      </c>
      <c r="T253" s="130"/>
      <c r="U253" s="125">
        <f t="shared" si="70"/>
        <v>0</v>
      </c>
      <c r="V253" s="104"/>
      <c r="W253" s="125" t="str">
        <f t="shared" si="71"/>
        <v>0</v>
      </c>
      <c r="X253" s="125">
        <f t="shared" si="72"/>
        <v>0</v>
      </c>
      <c r="Y253" s="125" t="str">
        <f t="shared" si="73"/>
        <v>0</v>
      </c>
      <c r="Z253" s="282"/>
      <c r="AA253" s="126">
        <f t="shared" si="74"/>
        <v>0</v>
      </c>
      <c r="AB253" s="104"/>
      <c r="AC253" s="126">
        <f t="shared" si="75"/>
        <v>0</v>
      </c>
      <c r="AD253" s="296"/>
      <c r="AE253" s="126">
        <f t="shared" si="82"/>
        <v>0</v>
      </c>
      <c r="AF253" s="106"/>
      <c r="AG253" s="104" t="str">
        <f t="shared" si="76"/>
        <v>0</v>
      </c>
      <c r="AH253" s="296"/>
      <c r="AI253" s="104" t="str">
        <f t="shared" si="77"/>
        <v>0</v>
      </c>
      <c r="AJ253" s="297"/>
      <c r="AK253" s="126" t="str">
        <f t="shared" si="83"/>
        <v/>
      </c>
      <c r="AL253" s="127">
        <f t="shared" si="84"/>
        <v>0</v>
      </c>
      <c r="AM253" s="127">
        <f t="shared" si="85"/>
        <v>0</v>
      </c>
      <c r="AN253" s="128" t="str">
        <f t="shared" si="86"/>
        <v/>
      </c>
      <c r="AO253" s="114"/>
      <c r="AP253" s="107"/>
      <c r="AQ253" s="107"/>
      <c r="AR253" s="107">
        <f t="shared" si="87"/>
        <v>0</v>
      </c>
      <c r="AS253" s="108">
        <f t="shared" si="78"/>
        <v>0</v>
      </c>
    </row>
    <row r="254" spans="1:45" x14ac:dyDescent="0.2">
      <c r="A254" s="82">
        <v>239</v>
      </c>
      <c r="B254" s="82"/>
      <c r="C254" s="110"/>
      <c r="D254" s="110"/>
      <c r="E254" s="110"/>
      <c r="F254" s="110"/>
      <c r="G254" s="110"/>
      <c r="H254" s="240"/>
      <c r="I254" s="196"/>
      <c r="J254" s="196"/>
      <c r="K254" s="123">
        <f t="shared" si="79"/>
        <v>0</v>
      </c>
      <c r="L254" s="115"/>
      <c r="M254" s="124">
        <f t="shared" si="88"/>
        <v>0</v>
      </c>
      <c r="N254" s="125">
        <f t="shared" si="88"/>
        <v>0</v>
      </c>
      <c r="O254" s="125">
        <f t="shared" si="67"/>
        <v>0</v>
      </c>
      <c r="P254" s="125">
        <f t="shared" si="80"/>
        <v>0</v>
      </c>
      <c r="Q254" s="125">
        <f t="shared" si="81"/>
        <v>0</v>
      </c>
      <c r="R254" s="125" t="str">
        <f t="shared" si="68"/>
        <v/>
      </c>
      <c r="S254" s="125">
        <f t="shared" si="69"/>
        <v>0</v>
      </c>
      <c r="T254" s="130"/>
      <c r="U254" s="125">
        <f t="shared" si="70"/>
        <v>0</v>
      </c>
      <c r="V254" s="104"/>
      <c r="W254" s="125" t="str">
        <f t="shared" si="71"/>
        <v>0</v>
      </c>
      <c r="X254" s="125">
        <f t="shared" si="72"/>
        <v>0</v>
      </c>
      <c r="Y254" s="125" t="str">
        <f t="shared" si="73"/>
        <v>0</v>
      </c>
      <c r="Z254" s="282"/>
      <c r="AA254" s="126">
        <f t="shared" si="74"/>
        <v>0</v>
      </c>
      <c r="AB254" s="104"/>
      <c r="AC254" s="126">
        <f t="shared" si="75"/>
        <v>0</v>
      </c>
      <c r="AD254" s="296"/>
      <c r="AE254" s="126">
        <f t="shared" si="82"/>
        <v>0</v>
      </c>
      <c r="AF254" s="106"/>
      <c r="AG254" s="104" t="str">
        <f t="shared" si="76"/>
        <v>0</v>
      </c>
      <c r="AH254" s="296"/>
      <c r="AI254" s="104" t="str">
        <f t="shared" si="77"/>
        <v>0</v>
      </c>
      <c r="AJ254" s="297"/>
      <c r="AK254" s="126" t="str">
        <f t="shared" si="83"/>
        <v/>
      </c>
      <c r="AL254" s="127">
        <f t="shared" si="84"/>
        <v>0</v>
      </c>
      <c r="AM254" s="127">
        <f t="shared" si="85"/>
        <v>0</v>
      </c>
      <c r="AN254" s="128" t="str">
        <f t="shared" si="86"/>
        <v/>
      </c>
      <c r="AO254" s="114"/>
      <c r="AP254" s="107"/>
      <c r="AQ254" s="107"/>
      <c r="AR254" s="107">
        <f t="shared" si="87"/>
        <v>0</v>
      </c>
      <c r="AS254" s="108">
        <f t="shared" si="78"/>
        <v>0</v>
      </c>
    </row>
    <row r="255" spans="1:45" x14ac:dyDescent="0.2">
      <c r="A255" s="82">
        <v>240</v>
      </c>
      <c r="B255" s="82"/>
      <c r="C255" s="110"/>
      <c r="D255" s="110"/>
      <c r="E255" s="110"/>
      <c r="F255" s="110"/>
      <c r="G255" s="110"/>
      <c r="H255" s="240"/>
      <c r="I255" s="196"/>
      <c r="J255" s="196"/>
      <c r="K255" s="123">
        <f t="shared" si="79"/>
        <v>0</v>
      </c>
      <c r="L255" s="115"/>
      <c r="M255" s="124">
        <f t="shared" si="88"/>
        <v>0</v>
      </c>
      <c r="N255" s="125">
        <f t="shared" si="88"/>
        <v>0</v>
      </c>
      <c r="O255" s="125">
        <f t="shared" si="67"/>
        <v>0</v>
      </c>
      <c r="P255" s="125">
        <f t="shared" si="80"/>
        <v>0</v>
      </c>
      <c r="Q255" s="125">
        <f t="shared" si="81"/>
        <v>0</v>
      </c>
      <c r="R255" s="125" t="str">
        <f t="shared" si="68"/>
        <v/>
      </c>
      <c r="S255" s="125">
        <f t="shared" si="69"/>
        <v>0</v>
      </c>
      <c r="T255" s="130"/>
      <c r="U255" s="125">
        <f t="shared" si="70"/>
        <v>0</v>
      </c>
      <c r="V255" s="104"/>
      <c r="W255" s="125" t="str">
        <f t="shared" si="71"/>
        <v>0</v>
      </c>
      <c r="X255" s="125">
        <f t="shared" si="72"/>
        <v>0</v>
      </c>
      <c r="Y255" s="125" t="str">
        <f t="shared" si="73"/>
        <v>0</v>
      </c>
      <c r="Z255" s="282"/>
      <c r="AA255" s="126">
        <f t="shared" si="74"/>
        <v>0</v>
      </c>
      <c r="AB255" s="104"/>
      <c r="AC255" s="126">
        <f t="shared" si="75"/>
        <v>0</v>
      </c>
      <c r="AD255" s="296"/>
      <c r="AE255" s="126">
        <f t="shared" si="82"/>
        <v>0</v>
      </c>
      <c r="AF255" s="106"/>
      <c r="AG255" s="104" t="str">
        <f t="shared" si="76"/>
        <v>0</v>
      </c>
      <c r="AH255" s="296"/>
      <c r="AI255" s="104" t="str">
        <f t="shared" si="77"/>
        <v>0</v>
      </c>
      <c r="AJ255" s="297"/>
      <c r="AK255" s="126" t="str">
        <f t="shared" si="83"/>
        <v/>
      </c>
      <c r="AL255" s="127">
        <f t="shared" si="84"/>
        <v>0</v>
      </c>
      <c r="AM255" s="127">
        <f t="shared" si="85"/>
        <v>0</v>
      </c>
      <c r="AN255" s="128" t="str">
        <f t="shared" si="86"/>
        <v/>
      </c>
      <c r="AO255" s="114"/>
      <c r="AP255" s="107"/>
      <c r="AQ255" s="107"/>
      <c r="AR255" s="107">
        <f t="shared" si="87"/>
        <v>0</v>
      </c>
      <c r="AS255" s="108">
        <f t="shared" si="78"/>
        <v>0</v>
      </c>
    </row>
    <row r="256" spans="1:45" x14ac:dyDescent="0.2">
      <c r="A256" s="82">
        <v>241</v>
      </c>
      <c r="B256" s="82"/>
      <c r="C256" s="110"/>
      <c r="D256" s="110"/>
      <c r="E256" s="110"/>
      <c r="F256" s="110"/>
      <c r="G256" s="110"/>
      <c r="H256" s="240"/>
      <c r="I256" s="196"/>
      <c r="J256" s="196"/>
      <c r="K256" s="123">
        <f t="shared" si="79"/>
        <v>0</v>
      </c>
      <c r="L256" s="115"/>
      <c r="M256" s="124">
        <f t="shared" si="88"/>
        <v>0</v>
      </c>
      <c r="N256" s="125">
        <f t="shared" si="88"/>
        <v>0</v>
      </c>
      <c r="O256" s="125">
        <f t="shared" si="67"/>
        <v>0</v>
      </c>
      <c r="P256" s="125">
        <f t="shared" si="80"/>
        <v>0</v>
      </c>
      <c r="Q256" s="125">
        <f t="shared" si="81"/>
        <v>0</v>
      </c>
      <c r="R256" s="125" t="str">
        <f t="shared" si="68"/>
        <v/>
      </c>
      <c r="S256" s="125">
        <f t="shared" si="69"/>
        <v>0</v>
      </c>
      <c r="T256" s="129"/>
      <c r="U256" s="125">
        <f t="shared" si="70"/>
        <v>0</v>
      </c>
      <c r="V256" s="104"/>
      <c r="W256" s="125" t="str">
        <f t="shared" si="71"/>
        <v>0</v>
      </c>
      <c r="X256" s="125">
        <f t="shared" si="72"/>
        <v>0</v>
      </c>
      <c r="Y256" s="125" t="str">
        <f t="shared" si="73"/>
        <v>0</v>
      </c>
      <c r="Z256" s="282"/>
      <c r="AA256" s="126">
        <f t="shared" si="74"/>
        <v>0</v>
      </c>
      <c r="AB256" s="104"/>
      <c r="AC256" s="126">
        <f t="shared" si="75"/>
        <v>0</v>
      </c>
      <c r="AD256" s="296"/>
      <c r="AE256" s="126">
        <f t="shared" si="82"/>
        <v>0</v>
      </c>
      <c r="AF256" s="82"/>
      <c r="AG256" s="104" t="str">
        <f t="shared" si="76"/>
        <v>0</v>
      </c>
      <c r="AH256" s="296"/>
      <c r="AI256" s="104" t="str">
        <f t="shared" si="77"/>
        <v>0</v>
      </c>
      <c r="AJ256" s="297"/>
      <c r="AK256" s="126" t="str">
        <f t="shared" si="83"/>
        <v/>
      </c>
      <c r="AL256" s="127">
        <f t="shared" si="84"/>
        <v>0</v>
      </c>
      <c r="AM256" s="127">
        <f t="shared" si="85"/>
        <v>0</v>
      </c>
      <c r="AN256" s="128" t="str">
        <f t="shared" si="86"/>
        <v/>
      </c>
      <c r="AO256" s="112"/>
      <c r="AP256" s="107"/>
      <c r="AQ256" s="107"/>
      <c r="AR256" s="107">
        <f t="shared" si="87"/>
        <v>0</v>
      </c>
      <c r="AS256" s="108">
        <f t="shared" si="78"/>
        <v>0</v>
      </c>
    </row>
    <row r="257" spans="1:45" x14ac:dyDescent="0.2">
      <c r="A257" s="82">
        <v>242</v>
      </c>
      <c r="B257" s="82"/>
      <c r="C257" s="110"/>
      <c r="D257" s="110"/>
      <c r="E257" s="110"/>
      <c r="F257" s="110"/>
      <c r="G257" s="110"/>
      <c r="H257" s="240"/>
      <c r="I257" s="196"/>
      <c r="J257" s="196"/>
      <c r="K257" s="123">
        <f t="shared" si="79"/>
        <v>0</v>
      </c>
      <c r="L257" s="199"/>
      <c r="M257" s="124">
        <f t="shared" si="88"/>
        <v>0</v>
      </c>
      <c r="N257" s="125">
        <f t="shared" si="88"/>
        <v>0</v>
      </c>
      <c r="O257" s="125">
        <f t="shared" si="67"/>
        <v>0</v>
      </c>
      <c r="P257" s="125">
        <f t="shared" si="80"/>
        <v>0</v>
      </c>
      <c r="Q257" s="125">
        <f t="shared" si="81"/>
        <v>0</v>
      </c>
      <c r="R257" s="125" t="str">
        <f t="shared" si="68"/>
        <v/>
      </c>
      <c r="S257" s="125">
        <f t="shared" si="69"/>
        <v>0</v>
      </c>
      <c r="T257" s="130"/>
      <c r="U257" s="125">
        <f t="shared" si="70"/>
        <v>0</v>
      </c>
      <c r="V257" s="104"/>
      <c r="W257" s="125" t="str">
        <f t="shared" si="71"/>
        <v>0</v>
      </c>
      <c r="X257" s="125">
        <f t="shared" si="72"/>
        <v>0</v>
      </c>
      <c r="Y257" s="125" t="str">
        <f t="shared" si="73"/>
        <v>0</v>
      </c>
      <c r="Z257" s="282"/>
      <c r="AA257" s="126">
        <f t="shared" si="74"/>
        <v>0</v>
      </c>
      <c r="AB257" s="104"/>
      <c r="AC257" s="126">
        <f t="shared" si="75"/>
        <v>0</v>
      </c>
      <c r="AD257" s="296"/>
      <c r="AE257" s="126">
        <f t="shared" si="82"/>
        <v>0</v>
      </c>
      <c r="AF257" s="82"/>
      <c r="AG257" s="104" t="str">
        <f t="shared" si="76"/>
        <v>0</v>
      </c>
      <c r="AH257" s="296"/>
      <c r="AI257" s="104" t="str">
        <f t="shared" si="77"/>
        <v>0</v>
      </c>
      <c r="AJ257" s="297"/>
      <c r="AK257" s="126" t="str">
        <f t="shared" si="83"/>
        <v/>
      </c>
      <c r="AL257" s="127">
        <f t="shared" si="84"/>
        <v>0</v>
      </c>
      <c r="AM257" s="127">
        <f t="shared" si="85"/>
        <v>0</v>
      </c>
      <c r="AN257" s="128" t="str">
        <f t="shared" si="86"/>
        <v/>
      </c>
      <c r="AO257" s="112"/>
      <c r="AP257" s="107"/>
      <c r="AQ257" s="107"/>
      <c r="AR257" s="107">
        <f t="shared" si="87"/>
        <v>0</v>
      </c>
      <c r="AS257" s="108">
        <f t="shared" si="78"/>
        <v>0</v>
      </c>
    </row>
    <row r="258" spans="1:45" x14ac:dyDescent="0.2">
      <c r="A258" s="82">
        <v>243</v>
      </c>
      <c r="B258" s="82"/>
      <c r="C258" s="110"/>
      <c r="D258" s="110"/>
      <c r="E258" s="110"/>
      <c r="F258" s="110"/>
      <c r="G258" s="110"/>
      <c r="H258" s="240"/>
      <c r="I258" s="196"/>
      <c r="J258" s="196"/>
      <c r="K258" s="123">
        <f t="shared" si="79"/>
        <v>0</v>
      </c>
      <c r="L258" s="115"/>
      <c r="M258" s="124">
        <f t="shared" si="88"/>
        <v>0</v>
      </c>
      <c r="N258" s="125">
        <f t="shared" si="88"/>
        <v>0</v>
      </c>
      <c r="O258" s="125">
        <f t="shared" si="67"/>
        <v>0</v>
      </c>
      <c r="P258" s="125">
        <f t="shared" si="80"/>
        <v>0</v>
      </c>
      <c r="Q258" s="125">
        <f t="shared" si="81"/>
        <v>0</v>
      </c>
      <c r="R258" s="125" t="str">
        <f t="shared" si="68"/>
        <v/>
      </c>
      <c r="S258" s="125">
        <f t="shared" si="69"/>
        <v>0</v>
      </c>
      <c r="T258" s="129"/>
      <c r="U258" s="125">
        <f t="shared" si="70"/>
        <v>0</v>
      </c>
      <c r="V258" s="104"/>
      <c r="W258" s="125" t="str">
        <f t="shared" si="71"/>
        <v>0</v>
      </c>
      <c r="X258" s="125">
        <f t="shared" si="72"/>
        <v>0</v>
      </c>
      <c r="Y258" s="125" t="str">
        <f t="shared" si="73"/>
        <v>0</v>
      </c>
      <c r="Z258" s="282"/>
      <c r="AA258" s="126">
        <f t="shared" si="74"/>
        <v>0</v>
      </c>
      <c r="AB258" s="104"/>
      <c r="AC258" s="126">
        <f t="shared" si="75"/>
        <v>0</v>
      </c>
      <c r="AD258" s="295"/>
      <c r="AE258" s="126">
        <f t="shared" si="82"/>
        <v>0</v>
      </c>
      <c r="AF258" s="105"/>
      <c r="AG258" s="104" t="str">
        <f t="shared" si="76"/>
        <v>0</v>
      </c>
      <c r="AH258" s="295"/>
      <c r="AI258" s="104" t="str">
        <f t="shared" si="77"/>
        <v>0</v>
      </c>
      <c r="AJ258" s="104"/>
      <c r="AK258" s="126" t="str">
        <f t="shared" si="83"/>
        <v/>
      </c>
      <c r="AL258" s="127">
        <f t="shared" si="84"/>
        <v>0</v>
      </c>
      <c r="AM258" s="127">
        <f t="shared" si="85"/>
        <v>0</v>
      </c>
      <c r="AN258" s="128" t="str">
        <f t="shared" si="86"/>
        <v/>
      </c>
      <c r="AO258" s="112"/>
      <c r="AP258" s="107"/>
      <c r="AQ258" s="107"/>
      <c r="AR258" s="107">
        <f t="shared" si="87"/>
        <v>0</v>
      </c>
      <c r="AS258" s="108">
        <f t="shared" si="78"/>
        <v>0</v>
      </c>
    </row>
    <row r="259" spans="1:45" x14ac:dyDescent="0.2">
      <c r="A259" s="82">
        <v>244</v>
      </c>
      <c r="B259" s="82"/>
      <c r="C259" s="110"/>
      <c r="D259" s="110"/>
      <c r="E259" s="110"/>
      <c r="F259" s="110"/>
      <c r="G259" s="110"/>
      <c r="H259" s="240"/>
      <c r="I259" s="196"/>
      <c r="J259" s="196"/>
      <c r="K259" s="123">
        <f t="shared" si="79"/>
        <v>0</v>
      </c>
      <c r="L259" s="199"/>
      <c r="M259" s="124">
        <f t="shared" si="88"/>
        <v>0</v>
      </c>
      <c r="N259" s="125">
        <f t="shared" si="88"/>
        <v>0</v>
      </c>
      <c r="O259" s="125">
        <f t="shared" si="67"/>
        <v>0</v>
      </c>
      <c r="P259" s="125">
        <f t="shared" si="80"/>
        <v>0</v>
      </c>
      <c r="Q259" s="125">
        <f t="shared" si="81"/>
        <v>0</v>
      </c>
      <c r="R259" s="125" t="str">
        <f t="shared" si="68"/>
        <v/>
      </c>
      <c r="S259" s="125">
        <f t="shared" si="69"/>
        <v>0</v>
      </c>
      <c r="T259" s="130"/>
      <c r="U259" s="125">
        <f t="shared" si="70"/>
        <v>0</v>
      </c>
      <c r="V259" s="104"/>
      <c r="W259" s="125" t="str">
        <f t="shared" si="71"/>
        <v>0</v>
      </c>
      <c r="X259" s="125">
        <f t="shared" si="72"/>
        <v>0</v>
      </c>
      <c r="Y259" s="125" t="str">
        <f t="shared" si="73"/>
        <v>0</v>
      </c>
      <c r="Z259" s="282"/>
      <c r="AA259" s="126">
        <f t="shared" si="74"/>
        <v>0</v>
      </c>
      <c r="AB259" s="104"/>
      <c r="AC259" s="126">
        <f t="shared" si="75"/>
        <v>0</v>
      </c>
      <c r="AD259" s="296"/>
      <c r="AE259" s="126">
        <f t="shared" si="82"/>
        <v>0</v>
      </c>
      <c r="AF259" s="106"/>
      <c r="AG259" s="104" t="str">
        <f t="shared" si="76"/>
        <v>0</v>
      </c>
      <c r="AH259" s="296"/>
      <c r="AI259" s="104" t="str">
        <f t="shared" si="77"/>
        <v>0</v>
      </c>
      <c r="AJ259" s="297"/>
      <c r="AK259" s="126" t="str">
        <f t="shared" si="83"/>
        <v/>
      </c>
      <c r="AL259" s="127">
        <f t="shared" si="84"/>
        <v>0</v>
      </c>
      <c r="AM259" s="127">
        <f t="shared" si="85"/>
        <v>0</v>
      </c>
      <c r="AN259" s="128" t="str">
        <f t="shared" si="86"/>
        <v/>
      </c>
      <c r="AO259" s="112"/>
      <c r="AP259" s="107"/>
      <c r="AQ259" s="107"/>
      <c r="AR259" s="107">
        <f t="shared" si="87"/>
        <v>0</v>
      </c>
      <c r="AS259" s="108">
        <f t="shared" si="78"/>
        <v>0</v>
      </c>
    </row>
    <row r="260" spans="1:45" x14ac:dyDescent="0.2">
      <c r="A260" s="82">
        <v>245</v>
      </c>
      <c r="B260" s="82"/>
      <c r="C260" s="110"/>
      <c r="D260" s="110"/>
      <c r="E260" s="110"/>
      <c r="F260" s="110"/>
      <c r="G260" s="110"/>
      <c r="H260" s="240"/>
      <c r="I260" s="196"/>
      <c r="J260" s="196"/>
      <c r="K260" s="123">
        <f t="shared" si="79"/>
        <v>0</v>
      </c>
      <c r="L260" s="199"/>
      <c r="M260" s="124">
        <f t="shared" si="88"/>
        <v>0</v>
      </c>
      <c r="N260" s="125">
        <f t="shared" si="88"/>
        <v>0</v>
      </c>
      <c r="O260" s="125">
        <f t="shared" si="67"/>
        <v>0</v>
      </c>
      <c r="P260" s="125">
        <f t="shared" si="80"/>
        <v>0</v>
      </c>
      <c r="Q260" s="125">
        <f t="shared" si="81"/>
        <v>0</v>
      </c>
      <c r="R260" s="125" t="str">
        <f t="shared" si="68"/>
        <v/>
      </c>
      <c r="S260" s="125">
        <f t="shared" si="69"/>
        <v>0</v>
      </c>
      <c r="T260" s="129"/>
      <c r="U260" s="125">
        <f t="shared" si="70"/>
        <v>0</v>
      </c>
      <c r="V260" s="104"/>
      <c r="W260" s="125" t="str">
        <f t="shared" si="71"/>
        <v>0</v>
      </c>
      <c r="X260" s="125">
        <f t="shared" si="72"/>
        <v>0</v>
      </c>
      <c r="Y260" s="125" t="str">
        <f t="shared" si="73"/>
        <v>0</v>
      </c>
      <c r="Z260" s="282"/>
      <c r="AA260" s="126">
        <f t="shared" si="74"/>
        <v>0</v>
      </c>
      <c r="AB260" s="104"/>
      <c r="AC260" s="126">
        <f t="shared" si="75"/>
        <v>0</v>
      </c>
      <c r="AD260" s="296"/>
      <c r="AE260" s="126">
        <f t="shared" si="82"/>
        <v>0</v>
      </c>
      <c r="AF260" s="82"/>
      <c r="AG260" s="104" t="str">
        <f t="shared" si="76"/>
        <v>0</v>
      </c>
      <c r="AH260" s="296"/>
      <c r="AI260" s="104" t="str">
        <f t="shared" si="77"/>
        <v>0</v>
      </c>
      <c r="AJ260" s="297"/>
      <c r="AK260" s="126" t="str">
        <f t="shared" si="83"/>
        <v/>
      </c>
      <c r="AL260" s="127">
        <f t="shared" si="84"/>
        <v>0</v>
      </c>
      <c r="AM260" s="127">
        <f t="shared" si="85"/>
        <v>0</v>
      </c>
      <c r="AN260" s="128" t="str">
        <f t="shared" si="86"/>
        <v/>
      </c>
      <c r="AO260" s="238"/>
      <c r="AP260" s="107"/>
      <c r="AQ260" s="107"/>
      <c r="AR260" s="107">
        <f t="shared" si="87"/>
        <v>0</v>
      </c>
      <c r="AS260" s="108">
        <f t="shared" si="78"/>
        <v>0</v>
      </c>
    </row>
    <row r="261" spans="1:45" x14ac:dyDescent="0.2">
      <c r="A261" s="82">
        <v>246</v>
      </c>
      <c r="B261" s="82"/>
      <c r="C261" s="110"/>
      <c r="D261" s="110"/>
      <c r="E261" s="110"/>
      <c r="F261" s="110"/>
      <c r="G261" s="110"/>
      <c r="H261" s="240"/>
      <c r="I261" s="196"/>
      <c r="J261" s="196"/>
      <c r="K261" s="123">
        <f t="shared" si="79"/>
        <v>0</v>
      </c>
      <c r="L261" s="115"/>
      <c r="M261" s="124">
        <f t="shared" si="88"/>
        <v>0</v>
      </c>
      <c r="N261" s="125">
        <f t="shared" si="88"/>
        <v>0</v>
      </c>
      <c r="O261" s="125">
        <f t="shared" si="67"/>
        <v>0</v>
      </c>
      <c r="P261" s="125">
        <f t="shared" si="80"/>
        <v>0</v>
      </c>
      <c r="Q261" s="125">
        <f t="shared" si="81"/>
        <v>0</v>
      </c>
      <c r="R261" s="125" t="str">
        <f t="shared" si="68"/>
        <v/>
      </c>
      <c r="S261" s="125">
        <f t="shared" si="69"/>
        <v>0</v>
      </c>
      <c r="T261" s="129"/>
      <c r="U261" s="125">
        <f t="shared" si="70"/>
        <v>0</v>
      </c>
      <c r="V261" s="104"/>
      <c r="W261" s="125" t="str">
        <f t="shared" si="71"/>
        <v>0</v>
      </c>
      <c r="X261" s="125">
        <f t="shared" si="72"/>
        <v>0</v>
      </c>
      <c r="Y261" s="125" t="str">
        <f t="shared" si="73"/>
        <v>0</v>
      </c>
      <c r="Z261" s="282"/>
      <c r="AA261" s="126">
        <f t="shared" si="74"/>
        <v>0</v>
      </c>
      <c r="AB261" s="104"/>
      <c r="AC261" s="126">
        <f t="shared" si="75"/>
        <v>0</v>
      </c>
      <c r="AD261" s="295"/>
      <c r="AE261" s="126">
        <f t="shared" si="82"/>
        <v>0</v>
      </c>
      <c r="AF261" s="105"/>
      <c r="AG261" s="104" t="str">
        <f t="shared" si="76"/>
        <v>0</v>
      </c>
      <c r="AH261" s="295"/>
      <c r="AI261" s="104" t="str">
        <f t="shared" si="77"/>
        <v>0</v>
      </c>
      <c r="AJ261" s="104"/>
      <c r="AK261" s="126" t="str">
        <f t="shared" si="83"/>
        <v/>
      </c>
      <c r="AL261" s="127">
        <f t="shared" si="84"/>
        <v>0</v>
      </c>
      <c r="AM261" s="127">
        <f t="shared" si="85"/>
        <v>0</v>
      </c>
      <c r="AN261" s="128" t="str">
        <f t="shared" si="86"/>
        <v/>
      </c>
      <c r="AO261" s="112"/>
      <c r="AP261" s="107"/>
      <c r="AQ261" s="107"/>
      <c r="AR261" s="107">
        <f t="shared" si="87"/>
        <v>0</v>
      </c>
      <c r="AS261" s="108">
        <f t="shared" si="78"/>
        <v>0</v>
      </c>
    </row>
    <row r="262" spans="1:45" x14ac:dyDescent="0.2">
      <c r="A262" s="82">
        <v>247</v>
      </c>
      <c r="B262" s="82"/>
      <c r="C262" s="110"/>
      <c r="D262" s="110"/>
      <c r="E262" s="110"/>
      <c r="F262" s="110"/>
      <c r="G262" s="110"/>
      <c r="H262" s="240"/>
      <c r="I262" s="196"/>
      <c r="J262" s="196"/>
      <c r="K262" s="123">
        <f t="shared" si="79"/>
        <v>0</v>
      </c>
      <c r="L262" s="115"/>
      <c r="M262" s="124">
        <f t="shared" si="88"/>
        <v>0</v>
      </c>
      <c r="N262" s="125">
        <f t="shared" si="88"/>
        <v>0</v>
      </c>
      <c r="O262" s="125">
        <f t="shared" si="67"/>
        <v>0</v>
      </c>
      <c r="P262" s="125">
        <f t="shared" si="80"/>
        <v>0</v>
      </c>
      <c r="Q262" s="125">
        <f t="shared" si="81"/>
        <v>0</v>
      </c>
      <c r="R262" s="125" t="str">
        <f t="shared" si="68"/>
        <v/>
      </c>
      <c r="S262" s="125">
        <f t="shared" si="69"/>
        <v>0</v>
      </c>
      <c r="T262" s="129"/>
      <c r="U262" s="125">
        <f t="shared" si="70"/>
        <v>0</v>
      </c>
      <c r="V262" s="104"/>
      <c r="W262" s="125" t="str">
        <f t="shared" si="71"/>
        <v>0</v>
      </c>
      <c r="X262" s="125">
        <f t="shared" si="72"/>
        <v>0</v>
      </c>
      <c r="Y262" s="125" t="str">
        <f t="shared" si="73"/>
        <v>0</v>
      </c>
      <c r="Z262" s="282"/>
      <c r="AA262" s="126">
        <f t="shared" si="74"/>
        <v>0</v>
      </c>
      <c r="AB262" s="104"/>
      <c r="AC262" s="126">
        <f t="shared" si="75"/>
        <v>0</v>
      </c>
      <c r="AD262" s="295"/>
      <c r="AE262" s="126">
        <f t="shared" si="82"/>
        <v>0</v>
      </c>
      <c r="AF262" s="105"/>
      <c r="AG262" s="104" t="str">
        <f t="shared" si="76"/>
        <v>0</v>
      </c>
      <c r="AH262" s="295"/>
      <c r="AI262" s="104" t="str">
        <f t="shared" si="77"/>
        <v>0</v>
      </c>
      <c r="AJ262" s="104"/>
      <c r="AK262" s="126" t="str">
        <f t="shared" si="83"/>
        <v/>
      </c>
      <c r="AL262" s="127">
        <f t="shared" si="84"/>
        <v>0</v>
      </c>
      <c r="AM262" s="127">
        <f t="shared" si="85"/>
        <v>0</v>
      </c>
      <c r="AN262" s="128" t="str">
        <f t="shared" si="86"/>
        <v/>
      </c>
      <c r="AO262" s="112"/>
      <c r="AP262" s="107"/>
      <c r="AQ262" s="107"/>
      <c r="AR262" s="107">
        <f t="shared" si="87"/>
        <v>0</v>
      </c>
      <c r="AS262" s="108">
        <f t="shared" si="78"/>
        <v>0</v>
      </c>
    </row>
    <row r="263" spans="1:45" x14ac:dyDescent="0.2">
      <c r="A263" s="82">
        <v>248</v>
      </c>
      <c r="B263" s="82"/>
      <c r="C263" s="110"/>
      <c r="D263" s="110"/>
      <c r="E263" s="110"/>
      <c r="F263" s="110"/>
      <c r="G263" s="110"/>
      <c r="H263" s="240"/>
      <c r="I263" s="196"/>
      <c r="J263" s="196"/>
      <c r="K263" s="123">
        <f t="shared" si="79"/>
        <v>0</v>
      </c>
      <c r="L263" s="115"/>
      <c r="M263" s="124">
        <f t="shared" si="88"/>
        <v>0</v>
      </c>
      <c r="N263" s="125">
        <f t="shared" si="88"/>
        <v>0</v>
      </c>
      <c r="O263" s="125">
        <f t="shared" si="67"/>
        <v>0</v>
      </c>
      <c r="P263" s="125">
        <f t="shared" si="80"/>
        <v>0</v>
      </c>
      <c r="Q263" s="125">
        <f t="shared" si="81"/>
        <v>0</v>
      </c>
      <c r="R263" s="125" t="str">
        <f t="shared" si="68"/>
        <v/>
      </c>
      <c r="S263" s="125">
        <f t="shared" si="69"/>
        <v>0</v>
      </c>
      <c r="T263" s="129"/>
      <c r="U263" s="125">
        <f t="shared" si="70"/>
        <v>0</v>
      </c>
      <c r="V263" s="104"/>
      <c r="W263" s="125" t="str">
        <f t="shared" si="71"/>
        <v>0</v>
      </c>
      <c r="X263" s="125">
        <f t="shared" si="72"/>
        <v>0</v>
      </c>
      <c r="Y263" s="125" t="str">
        <f t="shared" si="73"/>
        <v>0</v>
      </c>
      <c r="Z263" s="282"/>
      <c r="AA263" s="126">
        <f t="shared" si="74"/>
        <v>0</v>
      </c>
      <c r="AB263" s="104"/>
      <c r="AC263" s="126">
        <f t="shared" si="75"/>
        <v>0</v>
      </c>
      <c r="AD263" s="295"/>
      <c r="AE263" s="126">
        <f t="shared" si="82"/>
        <v>0</v>
      </c>
      <c r="AF263" s="105"/>
      <c r="AG263" s="104" t="str">
        <f t="shared" si="76"/>
        <v>0</v>
      </c>
      <c r="AH263" s="295"/>
      <c r="AI263" s="104" t="str">
        <f t="shared" si="77"/>
        <v>0</v>
      </c>
      <c r="AJ263" s="104"/>
      <c r="AK263" s="126" t="str">
        <f t="shared" si="83"/>
        <v/>
      </c>
      <c r="AL263" s="127">
        <f t="shared" si="84"/>
        <v>0</v>
      </c>
      <c r="AM263" s="127">
        <f t="shared" si="85"/>
        <v>0</v>
      </c>
      <c r="AN263" s="128" t="str">
        <f t="shared" si="86"/>
        <v/>
      </c>
      <c r="AO263" s="112"/>
      <c r="AP263" s="107"/>
      <c r="AQ263" s="107"/>
      <c r="AR263" s="107">
        <f t="shared" si="87"/>
        <v>0</v>
      </c>
      <c r="AS263" s="108">
        <f t="shared" si="78"/>
        <v>0</v>
      </c>
    </row>
    <row r="264" spans="1:45" x14ac:dyDescent="0.2">
      <c r="A264" s="82">
        <v>249</v>
      </c>
      <c r="B264" s="82"/>
      <c r="C264" s="110"/>
      <c r="D264" s="110"/>
      <c r="E264" s="110"/>
      <c r="F264" s="110"/>
      <c r="G264" s="110"/>
      <c r="H264" s="240"/>
      <c r="I264" s="196"/>
      <c r="J264" s="196"/>
      <c r="K264" s="123">
        <f t="shared" si="79"/>
        <v>0</v>
      </c>
      <c r="L264" s="199"/>
      <c r="M264" s="124">
        <f t="shared" si="88"/>
        <v>0</v>
      </c>
      <c r="N264" s="125">
        <f t="shared" si="88"/>
        <v>0</v>
      </c>
      <c r="O264" s="125">
        <f t="shared" si="67"/>
        <v>0</v>
      </c>
      <c r="P264" s="125">
        <f t="shared" si="80"/>
        <v>0</v>
      </c>
      <c r="Q264" s="125">
        <f t="shared" si="81"/>
        <v>0</v>
      </c>
      <c r="R264" s="125" t="str">
        <f t="shared" si="68"/>
        <v/>
      </c>
      <c r="S264" s="125">
        <f t="shared" si="69"/>
        <v>0</v>
      </c>
      <c r="T264" s="130"/>
      <c r="U264" s="125">
        <f t="shared" si="70"/>
        <v>0</v>
      </c>
      <c r="V264" s="104"/>
      <c r="W264" s="125" t="str">
        <f t="shared" si="71"/>
        <v>0</v>
      </c>
      <c r="X264" s="125">
        <f t="shared" si="72"/>
        <v>0</v>
      </c>
      <c r="Y264" s="125" t="str">
        <f t="shared" si="73"/>
        <v>0</v>
      </c>
      <c r="Z264" s="282"/>
      <c r="AA264" s="126">
        <f t="shared" si="74"/>
        <v>0</v>
      </c>
      <c r="AB264" s="104"/>
      <c r="AC264" s="126">
        <f t="shared" si="75"/>
        <v>0</v>
      </c>
      <c r="AD264" s="296"/>
      <c r="AE264" s="126">
        <f t="shared" si="82"/>
        <v>0</v>
      </c>
      <c r="AF264" s="106"/>
      <c r="AG264" s="104" t="str">
        <f t="shared" si="76"/>
        <v>0</v>
      </c>
      <c r="AH264" s="296"/>
      <c r="AI264" s="104" t="str">
        <f t="shared" si="77"/>
        <v>0</v>
      </c>
      <c r="AJ264" s="297"/>
      <c r="AK264" s="126" t="str">
        <f t="shared" si="83"/>
        <v/>
      </c>
      <c r="AL264" s="127">
        <f t="shared" si="84"/>
        <v>0</v>
      </c>
      <c r="AM264" s="127">
        <f t="shared" si="85"/>
        <v>0</v>
      </c>
      <c r="AN264" s="128" t="str">
        <f t="shared" si="86"/>
        <v/>
      </c>
      <c r="AO264" s="112"/>
      <c r="AP264" s="107"/>
      <c r="AQ264" s="107"/>
      <c r="AR264" s="107">
        <f t="shared" si="87"/>
        <v>0</v>
      </c>
      <c r="AS264" s="108">
        <f t="shared" si="78"/>
        <v>0</v>
      </c>
    </row>
    <row r="265" spans="1:45" x14ac:dyDescent="0.2">
      <c r="A265" s="82">
        <v>250</v>
      </c>
      <c r="B265" s="82"/>
      <c r="C265" s="110"/>
      <c r="D265" s="110"/>
      <c r="E265" s="110"/>
      <c r="F265" s="110"/>
      <c r="G265" s="110"/>
      <c r="H265" s="240"/>
      <c r="I265" s="196"/>
      <c r="J265" s="196"/>
      <c r="K265" s="123">
        <f t="shared" si="79"/>
        <v>0</v>
      </c>
      <c r="L265" s="199"/>
      <c r="M265" s="124">
        <f t="shared" si="88"/>
        <v>0</v>
      </c>
      <c r="N265" s="125">
        <f t="shared" si="88"/>
        <v>0</v>
      </c>
      <c r="O265" s="125">
        <f t="shared" si="67"/>
        <v>0</v>
      </c>
      <c r="P265" s="125">
        <f t="shared" si="80"/>
        <v>0</v>
      </c>
      <c r="Q265" s="125">
        <f t="shared" si="81"/>
        <v>0</v>
      </c>
      <c r="R265" s="125" t="str">
        <f t="shared" si="68"/>
        <v/>
      </c>
      <c r="S265" s="125">
        <f t="shared" si="69"/>
        <v>0</v>
      </c>
      <c r="T265" s="129"/>
      <c r="U265" s="125">
        <f t="shared" si="70"/>
        <v>0</v>
      </c>
      <c r="V265" s="104"/>
      <c r="W265" s="125" t="str">
        <f t="shared" si="71"/>
        <v>0</v>
      </c>
      <c r="X265" s="125">
        <f t="shared" si="72"/>
        <v>0</v>
      </c>
      <c r="Y265" s="125" t="str">
        <f t="shared" si="73"/>
        <v>0</v>
      </c>
      <c r="Z265" s="282"/>
      <c r="AA265" s="126">
        <f t="shared" si="74"/>
        <v>0</v>
      </c>
      <c r="AB265" s="104"/>
      <c r="AC265" s="126">
        <f t="shared" si="75"/>
        <v>0</v>
      </c>
      <c r="AD265" s="296"/>
      <c r="AE265" s="126">
        <f t="shared" si="82"/>
        <v>0</v>
      </c>
      <c r="AF265" s="82"/>
      <c r="AG265" s="104" t="str">
        <f t="shared" si="76"/>
        <v>0</v>
      </c>
      <c r="AH265" s="296"/>
      <c r="AI265" s="104" t="str">
        <f t="shared" si="77"/>
        <v>0</v>
      </c>
      <c r="AJ265" s="297"/>
      <c r="AK265" s="126" t="str">
        <f t="shared" si="83"/>
        <v/>
      </c>
      <c r="AL265" s="127">
        <f t="shared" si="84"/>
        <v>0</v>
      </c>
      <c r="AM265" s="127">
        <f t="shared" si="85"/>
        <v>0</v>
      </c>
      <c r="AN265" s="128" t="str">
        <f t="shared" si="86"/>
        <v/>
      </c>
      <c r="AO265" s="238"/>
      <c r="AP265" s="107"/>
      <c r="AQ265" s="107"/>
      <c r="AR265" s="107">
        <f t="shared" si="87"/>
        <v>0</v>
      </c>
      <c r="AS265" s="108">
        <f t="shared" si="78"/>
        <v>0</v>
      </c>
    </row>
    <row r="266" spans="1:45" x14ac:dyDescent="0.2">
      <c r="A266" s="82">
        <v>251</v>
      </c>
      <c r="B266" s="82"/>
      <c r="C266" s="110"/>
      <c r="D266" s="110"/>
      <c r="E266" s="110"/>
      <c r="F266" s="110"/>
      <c r="G266" s="110"/>
      <c r="H266" s="240"/>
      <c r="I266" s="196"/>
      <c r="J266" s="196"/>
      <c r="K266" s="123">
        <f t="shared" si="79"/>
        <v>0</v>
      </c>
      <c r="L266" s="115"/>
      <c r="M266" s="124">
        <f t="shared" si="88"/>
        <v>0</v>
      </c>
      <c r="N266" s="125">
        <f t="shared" si="88"/>
        <v>0</v>
      </c>
      <c r="O266" s="125">
        <f t="shared" si="67"/>
        <v>0</v>
      </c>
      <c r="P266" s="125">
        <f t="shared" si="80"/>
        <v>0</v>
      </c>
      <c r="Q266" s="125">
        <f t="shared" si="81"/>
        <v>0</v>
      </c>
      <c r="R266" s="125" t="str">
        <f t="shared" si="68"/>
        <v/>
      </c>
      <c r="S266" s="125">
        <f t="shared" si="69"/>
        <v>0</v>
      </c>
      <c r="T266" s="129"/>
      <c r="U266" s="125">
        <f t="shared" si="70"/>
        <v>0</v>
      </c>
      <c r="V266" s="104"/>
      <c r="W266" s="125" t="str">
        <f t="shared" si="71"/>
        <v>0</v>
      </c>
      <c r="X266" s="125">
        <f t="shared" si="72"/>
        <v>0</v>
      </c>
      <c r="Y266" s="125" t="str">
        <f t="shared" si="73"/>
        <v>0</v>
      </c>
      <c r="Z266" s="282"/>
      <c r="AA266" s="126">
        <f t="shared" si="74"/>
        <v>0</v>
      </c>
      <c r="AB266" s="104"/>
      <c r="AC266" s="126">
        <f t="shared" si="75"/>
        <v>0</v>
      </c>
      <c r="AD266" s="295"/>
      <c r="AE266" s="126">
        <f t="shared" si="82"/>
        <v>0</v>
      </c>
      <c r="AF266" s="105"/>
      <c r="AG266" s="104" t="str">
        <f t="shared" si="76"/>
        <v>0</v>
      </c>
      <c r="AH266" s="295"/>
      <c r="AI266" s="104" t="str">
        <f t="shared" si="77"/>
        <v>0</v>
      </c>
      <c r="AJ266" s="104"/>
      <c r="AK266" s="126" t="str">
        <f t="shared" si="83"/>
        <v/>
      </c>
      <c r="AL266" s="127">
        <f t="shared" si="84"/>
        <v>0</v>
      </c>
      <c r="AM266" s="127">
        <f t="shared" si="85"/>
        <v>0</v>
      </c>
      <c r="AN266" s="128" t="str">
        <f t="shared" si="86"/>
        <v/>
      </c>
      <c r="AO266" s="112"/>
      <c r="AP266" s="107"/>
      <c r="AQ266" s="107"/>
      <c r="AR266" s="107">
        <f t="shared" si="87"/>
        <v>0</v>
      </c>
      <c r="AS266" s="108">
        <f t="shared" si="78"/>
        <v>0</v>
      </c>
    </row>
    <row r="267" spans="1:45" x14ac:dyDescent="0.2">
      <c r="A267" s="82">
        <v>252</v>
      </c>
      <c r="B267" s="82"/>
      <c r="C267" s="110"/>
      <c r="D267" s="110"/>
      <c r="E267" s="110"/>
      <c r="F267" s="110"/>
      <c r="G267" s="110"/>
      <c r="H267" s="240"/>
      <c r="I267" s="196"/>
      <c r="J267" s="196"/>
      <c r="K267" s="123">
        <f t="shared" si="79"/>
        <v>0</v>
      </c>
      <c r="L267" s="115"/>
      <c r="M267" s="124">
        <f t="shared" si="88"/>
        <v>0</v>
      </c>
      <c r="N267" s="125">
        <f t="shared" si="88"/>
        <v>0</v>
      </c>
      <c r="O267" s="125">
        <f t="shared" si="67"/>
        <v>0</v>
      </c>
      <c r="P267" s="125">
        <f t="shared" si="80"/>
        <v>0</v>
      </c>
      <c r="Q267" s="125">
        <f t="shared" si="81"/>
        <v>0</v>
      </c>
      <c r="R267" s="125" t="str">
        <f t="shared" si="68"/>
        <v/>
      </c>
      <c r="S267" s="125">
        <f t="shared" si="69"/>
        <v>0</v>
      </c>
      <c r="T267" s="129"/>
      <c r="U267" s="125">
        <f t="shared" si="70"/>
        <v>0</v>
      </c>
      <c r="V267" s="104"/>
      <c r="W267" s="125" t="str">
        <f t="shared" si="71"/>
        <v>0</v>
      </c>
      <c r="X267" s="125">
        <f t="shared" si="72"/>
        <v>0</v>
      </c>
      <c r="Y267" s="125" t="str">
        <f t="shared" si="73"/>
        <v>0</v>
      </c>
      <c r="Z267" s="282"/>
      <c r="AA267" s="126">
        <f t="shared" si="74"/>
        <v>0</v>
      </c>
      <c r="AB267" s="104"/>
      <c r="AC267" s="126">
        <f t="shared" si="75"/>
        <v>0</v>
      </c>
      <c r="AD267" s="295"/>
      <c r="AE267" s="126">
        <f t="shared" si="82"/>
        <v>0</v>
      </c>
      <c r="AF267" s="105"/>
      <c r="AG267" s="104" t="str">
        <f t="shared" si="76"/>
        <v>0</v>
      </c>
      <c r="AH267" s="295"/>
      <c r="AI267" s="104" t="str">
        <f t="shared" si="77"/>
        <v>0</v>
      </c>
      <c r="AJ267" s="104"/>
      <c r="AK267" s="126" t="str">
        <f t="shared" si="83"/>
        <v/>
      </c>
      <c r="AL267" s="127">
        <f t="shared" si="84"/>
        <v>0</v>
      </c>
      <c r="AM267" s="127">
        <f t="shared" si="85"/>
        <v>0</v>
      </c>
      <c r="AN267" s="128" t="str">
        <f t="shared" si="86"/>
        <v/>
      </c>
      <c r="AO267" s="112"/>
      <c r="AP267" s="107"/>
      <c r="AQ267" s="107"/>
      <c r="AR267" s="107">
        <f t="shared" si="87"/>
        <v>0</v>
      </c>
      <c r="AS267" s="108">
        <f t="shared" si="78"/>
        <v>0</v>
      </c>
    </row>
    <row r="268" spans="1:45" x14ac:dyDescent="0.2">
      <c r="A268" s="82">
        <v>253</v>
      </c>
      <c r="B268" s="82"/>
      <c r="C268" s="110"/>
      <c r="D268" s="110"/>
      <c r="E268" s="110"/>
      <c r="F268" s="110"/>
      <c r="G268" s="110"/>
      <c r="H268" s="240"/>
      <c r="I268" s="196"/>
      <c r="J268" s="196"/>
      <c r="K268" s="123">
        <f t="shared" si="79"/>
        <v>0</v>
      </c>
      <c r="L268" s="115"/>
      <c r="M268" s="124">
        <f t="shared" si="88"/>
        <v>0</v>
      </c>
      <c r="N268" s="125">
        <f t="shared" si="88"/>
        <v>0</v>
      </c>
      <c r="O268" s="125">
        <f t="shared" si="67"/>
        <v>0</v>
      </c>
      <c r="P268" s="125">
        <f t="shared" si="80"/>
        <v>0</v>
      </c>
      <c r="Q268" s="125">
        <f t="shared" si="81"/>
        <v>0</v>
      </c>
      <c r="R268" s="125" t="str">
        <f t="shared" si="68"/>
        <v/>
      </c>
      <c r="S268" s="125">
        <f t="shared" si="69"/>
        <v>0</v>
      </c>
      <c r="T268" s="129"/>
      <c r="U268" s="125">
        <f t="shared" si="70"/>
        <v>0</v>
      </c>
      <c r="V268" s="104"/>
      <c r="W268" s="125" t="str">
        <f t="shared" si="71"/>
        <v>0</v>
      </c>
      <c r="X268" s="125">
        <f t="shared" si="72"/>
        <v>0</v>
      </c>
      <c r="Y268" s="125" t="str">
        <f t="shared" si="73"/>
        <v>0</v>
      </c>
      <c r="Z268" s="282"/>
      <c r="AA268" s="126">
        <f t="shared" si="74"/>
        <v>0</v>
      </c>
      <c r="AB268" s="104"/>
      <c r="AC268" s="126">
        <f t="shared" si="75"/>
        <v>0</v>
      </c>
      <c r="AD268" s="295"/>
      <c r="AE268" s="126">
        <f t="shared" si="82"/>
        <v>0</v>
      </c>
      <c r="AF268" s="105"/>
      <c r="AG268" s="104" t="str">
        <f t="shared" si="76"/>
        <v>0</v>
      </c>
      <c r="AH268" s="295"/>
      <c r="AI268" s="104" t="str">
        <f t="shared" si="77"/>
        <v>0</v>
      </c>
      <c r="AJ268" s="104"/>
      <c r="AK268" s="126" t="str">
        <f t="shared" si="83"/>
        <v/>
      </c>
      <c r="AL268" s="127">
        <f t="shared" si="84"/>
        <v>0</v>
      </c>
      <c r="AM268" s="127">
        <f t="shared" si="85"/>
        <v>0</v>
      </c>
      <c r="AN268" s="128" t="str">
        <f t="shared" si="86"/>
        <v/>
      </c>
      <c r="AO268" s="112"/>
      <c r="AP268" s="107"/>
      <c r="AQ268" s="107"/>
      <c r="AR268" s="107">
        <f t="shared" si="87"/>
        <v>0</v>
      </c>
      <c r="AS268" s="108">
        <f t="shared" si="78"/>
        <v>0</v>
      </c>
    </row>
    <row r="269" spans="1:45" x14ac:dyDescent="0.2">
      <c r="A269" s="82">
        <v>254</v>
      </c>
      <c r="B269" s="82"/>
      <c r="C269" s="110"/>
      <c r="D269" s="110"/>
      <c r="E269" s="110"/>
      <c r="F269" s="110"/>
      <c r="G269" s="110"/>
      <c r="H269" s="240"/>
      <c r="I269" s="196"/>
      <c r="J269" s="196"/>
      <c r="K269" s="123">
        <f t="shared" si="79"/>
        <v>0</v>
      </c>
      <c r="L269" s="115"/>
      <c r="M269" s="124">
        <f t="shared" si="88"/>
        <v>0</v>
      </c>
      <c r="N269" s="125">
        <f t="shared" si="88"/>
        <v>0</v>
      </c>
      <c r="O269" s="125">
        <f t="shared" si="67"/>
        <v>0</v>
      </c>
      <c r="P269" s="125">
        <f t="shared" si="80"/>
        <v>0</v>
      </c>
      <c r="Q269" s="125">
        <f t="shared" si="81"/>
        <v>0</v>
      </c>
      <c r="R269" s="125" t="str">
        <f t="shared" si="68"/>
        <v/>
      </c>
      <c r="S269" s="125">
        <f t="shared" si="69"/>
        <v>0</v>
      </c>
      <c r="T269" s="129"/>
      <c r="U269" s="125">
        <f t="shared" si="70"/>
        <v>0</v>
      </c>
      <c r="V269" s="104"/>
      <c r="W269" s="125" t="str">
        <f t="shared" si="71"/>
        <v>0</v>
      </c>
      <c r="X269" s="125">
        <f t="shared" si="72"/>
        <v>0</v>
      </c>
      <c r="Y269" s="125" t="str">
        <f t="shared" si="73"/>
        <v>0</v>
      </c>
      <c r="Z269" s="282"/>
      <c r="AA269" s="126">
        <f t="shared" si="74"/>
        <v>0</v>
      </c>
      <c r="AB269" s="104"/>
      <c r="AC269" s="126">
        <f t="shared" si="75"/>
        <v>0</v>
      </c>
      <c r="AD269" s="295"/>
      <c r="AE269" s="126">
        <f t="shared" si="82"/>
        <v>0</v>
      </c>
      <c r="AF269" s="105"/>
      <c r="AG269" s="104" t="str">
        <f t="shared" si="76"/>
        <v>0</v>
      </c>
      <c r="AH269" s="295"/>
      <c r="AI269" s="104" t="str">
        <f t="shared" si="77"/>
        <v>0</v>
      </c>
      <c r="AJ269" s="104"/>
      <c r="AK269" s="126" t="str">
        <f t="shared" si="83"/>
        <v/>
      </c>
      <c r="AL269" s="127">
        <f t="shared" si="84"/>
        <v>0</v>
      </c>
      <c r="AM269" s="127">
        <f t="shared" si="85"/>
        <v>0</v>
      </c>
      <c r="AN269" s="128" t="str">
        <f t="shared" si="86"/>
        <v/>
      </c>
      <c r="AO269" s="112"/>
      <c r="AP269" s="107"/>
      <c r="AQ269" s="107"/>
      <c r="AR269" s="107">
        <f t="shared" si="87"/>
        <v>0</v>
      </c>
      <c r="AS269" s="108">
        <f t="shared" si="78"/>
        <v>0</v>
      </c>
    </row>
    <row r="270" spans="1:45" x14ac:dyDescent="0.2">
      <c r="A270" s="82">
        <v>255</v>
      </c>
      <c r="B270" s="82"/>
      <c r="C270" s="110"/>
      <c r="D270" s="110"/>
      <c r="E270" s="110"/>
      <c r="F270" s="110"/>
      <c r="G270" s="110"/>
      <c r="H270" s="240"/>
      <c r="I270" s="196"/>
      <c r="J270" s="196"/>
      <c r="K270" s="123">
        <f t="shared" si="79"/>
        <v>0</v>
      </c>
      <c r="L270" s="115"/>
      <c r="M270" s="124">
        <f t="shared" si="88"/>
        <v>0</v>
      </c>
      <c r="N270" s="125">
        <f t="shared" si="88"/>
        <v>0</v>
      </c>
      <c r="O270" s="125">
        <f t="shared" si="67"/>
        <v>0</v>
      </c>
      <c r="P270" s="125">
        <f t="shared" si="80"/>
        <v>0</v>
      </c>
      <c r="Q270" s="125">
        <f t="shared" si="81"/>
        <v>0</v>
      </c>
      <c r="R270" s="125" t="str">
        <f t="shared" si="68"/>
        <v/>
      </c>
      <c r="S270" s="125">
        <f t="shared" si="69"/>
        <v>0</v>
      </c>
      <c r="T270" s="129"/>
      <c r="U270" s="125">
        <f t="shared" si="70"/>
        <v>0</v>
      </c>
      <c r="V270" s="104"/>
      <c r="W270" s="125" t="str">
        <f t="shared" si="71"/>
        <v>0</v>
      </c>
      <c r="X270" s="125">
        <f t="shared" si="72"/>
        <v>0</v>
      </c>
      <c r="Y270" s="125" t="str">
        <f t="shared" si="73"/>
        <v>0</v>
      </c>
      <c r="Z270" s="282"/>
      <c r="AA270" s="126">
        <f t="shared" si="74"/>
        <v>0</v>
      </c>
      <c r="AB270" s="104"/>
      <c r="AC270" s="126">
        <f t="shared" si="75"/>
        <v>0</v>
      </c>
      <c r="AD270" s="295"/>
      <c r="AE270" s="126">
        <f t="shared" si="82"/>
        <v>0</v>
      </c>
      <c r="AF270" s="105"/>
      <c r="AG270" s="104" t="str">
        <f t="shared" si="76"/>
        <v>0</v>
      </c>
      <c r="AH270" s="295"/>
      <c r="AI270" s="104" t="str">
        <f t="shared" si="77"/>
        <v>0</v>
      </c>
      <c r="AJ270" s="104"/>
      <c r="AK270" s="126" t="str">
        <f t="shared" si="83"/>
        <v/>
      </c>
      <c r="AL270" s="127">
        <f t="shared" si="84"/>
        <v>0</v>
      </c>
      <c r="AM270" s="127">
        <f t="shared" si="85"/>
        <v>0</v>
      </c>
      <c r="AN270" s="128" t="str">
        <f t="shared" si="86"/>
        <v/>
      </c>
      <c r="AO270" s="112"/>
      <c r="AP270" s="107"/>
      <c r="AQ270" s="107"/>
      <c r="AR270" s="107">
        <f t="shared" si="87"/>
        <v>0</v>
      </c>
      <c r="AS270" s="108">
        <f t="shared" si="78"/>
        <v>0</v>
      </c>
    </row>
    <row r="271" spans="1:45" x14ac:dyDescent="0.2">
      <c r="A271" s="82">
        <v>256</v>
      </c>
      <c r="B271" s="82"/>
      <c r="C271" s="110"/>
      <c r="D271" s="110"/>
      <c r="E271" s="110"/>
      <c r="F271" s="110"/>
      <c r="G271" s="110"/>
      <c r="H271" s="240"/>
      <c r="I271" s="196"/>
      <c r="J271" s="196"/>
      <c r="K271" s="123">
        <f t="shared" si="79"/>
        <v>0</v>
      </c>
      <c r="L271" s="115"/>
      <c r="M271" s="124">
        <f t="shared" si="88"/>
        <v>0</v>
      </c>
      <c r="N271" s="125">
        <f t="shared" si="88"/>
        <v>0</v>
      </c>
      <c r="O271" s="125">
        <f t="shared" si="67"/>
        <v>0</v>
      </c>
      <c r="P271" s="125">
        <f t="shared" si="80"/>
        <v>0</v>
      </c>
      <c r="Q271" s="125">
        <f t="shared" si="81"/>
        <v>0</v>
      </c>
      <c r="R271" s="125" t="str">
        <f t="shared" si="68"/>
        <v/>
      </c>
      <c r="S271" s="125">
        <f t="shared" si="69"/>
        <v>0</v>
      </c>
      <c r="T271" s="129"/>
      <c r="U271" s="125">
        <f t="shared" si="70"/>
        <v>0</v>
      </c>
      <c r="V271" s="104"/>
      <c r="W271" s="125" t="str">
        <f t="shared" si="71"/>
        <v>0</v>
      </c>
      <c r="X271" s="125">
        <f t="shared" si="72"/>
        <v>0</v>
      </c>
      <c r="Y271" s="125" t="str">
        <f t="shared" si="73"/>
        <v>0</v>
      </c>
      <c r="Z271" s="282"/>
      <c r="AA271" s="126">
        <f t="shared" si="74"/>
        <v>0</v>
      </c>
      <c r="AB271" s="104"/>
      <c r="AC271" s="126">
        <f t="shared" si="75"/>
        <v>0</v>
      </c>
      <c r="AD271" s="295"/>
      <c r="AE271" s="126">
        <f t="shared" si="82"/>
        <v>0</v>
      </c>
      <c r="AF271" s="105"/>
      <c r="AG271" s="104" t="str">
        <f t="shared" si="76"/>
        <v>0</v>
      </c>
      <c r="AH271" s="295"/>
      <c r="AI271" s="104" t="str">
        <f t="shared" si="77"/>
        <v>0</v>
      </c>
      <c r="AJ271" s="104"/>
      <c r="AK271" s="126" t="str">
        <f t="shared" si="83"/>
        <v/>
      </c>
      <c r="AL271" s="127">
        <f t="shared" si="84"/>
        <v>0</v>
      </c>
      <c r="AM271" s="127">
        <f t="shared" si="85"/>
        <v>0</v>
      </c>
      <c r="AN271" s="128" t="str">
        <f t="shared" si="86"/>
        <v/>
      </c>
      <c r="AO271" s="112"/>
      <c r="AP271" s="107"/>
      <c r="AQ271" s="107"/>
      <c r="AR271" s="107">
        <f t="shared" si="87"/>
        <v>0</v>
      </c>
      <c r="AS271" s="108">
        <f t="shared" si="78"/>
        <v>0</v>
      </c>
    </row>
    <row r="272" spans="1:45" x14ac:dyDescent="0.2">
      <c r="A272" s="82">
        <v>257</v>
      </c>
      <c r="B272" s="82"/>
      <c r="C272" s="110"/>
      <c r="D272" s="110"/>
      <c r="E272" s="110"/>
      <c r="F272" s="110"/>
      <c r="G272" s="110"/>
      <c r="H272" s="240"/>
      <c r="I272" s="196"/>
      <c r="J272" s="196"/>
      <c r="K272" s="123">
        <f t="shared" si="79"/>
        <v>0</v>
      </c>
      <c r="L272" s="115"/>
      <c r="M272" s="124">
        <f t="shared" si="88"/>
        <v>0</v>
      </c>
      <c r="N272" s="125">
        <f t="shared" si="88"/>
        <v>0</v>
      </c>
      <c r="O272" s="125">
        <f t="shared" ref="O272:O279" si="89">IFERROR(INDEX(DATA_YESHOV,MATCH($C272,YESHOV_NAME,0),MATCH(O$15,data_yeshov_titels,0)),0)</f>
        <v>0</v>
      </c>
      <c r="P272" s="125">
        <f t="shared" si="80"/>
        <v>0</v>
      </c>
      <c r="Q272" s="125">
        <f t="shared" si="81"/>
        <v>0</v>
      </c>
      <c r="R272" s="125" t="str">
        <f t="shared" ref="R272:R279" si="90">IFERROR(INDEX(DATA_RASHOT,MATCH($D272,RASHOT_NAME,0),MATCH($R$15,data_rashot_titels,0)),"")</f>
        <v/>
      </c>
      <c r="S272" s="125">
        <f t="shared" ref="S272:S279" si="91">IF(R272=$G$4,$H$4,IF(R272=$G$5,$H$5,IF(R272=$G$6,$H$6,IF(R272=$G$7,$H$7,IF(R272=$G$8,$H$8,IF(R272=$G$9,$H$9,IF(R272=$G$10,$H$10,$H$11)))))))</f>
        <v>0</v>
      </c>
      <c r="T272" s="129"/>
      <c r="U272" s="125">
        <f t="shared" ref="U272:U279" si="92">IFERROR(IF($T272=$E$4,$F$4,IF($T272=$E$5,$F$5,IF($T272=$E$6,$F$6,IF($T272=$E$7,$F$7,IF($T272=$E$8,$F$8,IF($T272=$E$9,$F$9,"0")))))),"-")</f>
        <v>0</v>
      </c>
      <c r="V272" s="104"/>
      <c r="W272" s="125" t="str">
        <f t="shared" ref="W272:W279" si="93">IFERROR(IF($V272=$C$4,$D$4,IF($V272=$C$5,$D$5,IF($V272=$C$6,$D$6,IF($V272=$C$7,$D$7,"0")))),"-")</f>
        <v>0</v>
      </c>
      <c r="X272" s="125">
        <f t="shared" ref="X272:X279" si="94">IFERROR(INDEX(DATA_YESHOV,MATCH($C272,YESHOV_NAME,0),MATCH(X$15,data_yeshov_titels,0)),0)</f>
        <v>0</v>
      </c>
      <c r="Y272" s="125" t="str">
        <f t="shared" ref="Y272:Y279" si="95">IFERROR(IF($X272=$K$4,$L$4,IF($X272=$K$5,$L$5,IF($X272=$K$6,$L$6,IF($X272=$K$7,$L$7,"0")))),"-")</f>
        <v>0</v>
      </c>
      <c r="Z272" s="104"/>
      <c r="AA272" s="126">
        <f t="shared" ref="AA272:AA279" si="96">IFERROR(IF(Z272=$R$4,$S$4,IF(Z272=$R$5,$S$5,IF(Z272=$R$6,$S$6,IF(Z272=$R$7,$S$7,IF($Z272=$R$8,$S$8,0))))),"0")</f>
        <v>0</v>
      </c>
      <c r="AB272" s="104"/>
      <c r="AC272" s="126">
        <f t="shared" ref="AC272:AC279" si="97">IFERROR(IF(AB272=$T$4,$U$4,IF(AB272=$T$5,$U$5,IF(AB272=$T$6,$U$6,IF(AB272=$T$7,$U$7,IF($AB272=$T$8,$U$8,0))))),"0")</f>
        <v>0</v>
      </c>
      <c r="AD272" s="295"/>
      <c r="AE272" s="126">
        <f t="shared" si="82"/>
        <v>0</v>
      </c>
      <c r="AF272" s="105"/>
      <c r="AG272" s="104" t="str">
        <f t="shared" ref="AG272:AG279" si="98">IFERROR(IF($AF272=$X$4,$Y$4,IF($AF272=$X$5,$Y$5,"0")),"0")</f>
        <v>0</v>
      </c>
      <c r="AH272" s="295"/>
      <c r="AI272" s="104" t="str">
        <f t="shared" ref="AI272:AI279" si="99">IFERROR(IF($AH272=$Z$4,$AA$4,IF($AH272=$Z$5,$AA$5,IF($AH272=$Z$6,$AA$6,"0"))),"0")</f>
        <v>0</v>
      </c>
      <c r="AJ272" s="104"/>
      <c r="AK272" s="126" t="str">
        <f t="shared" si="83"/>
        <v/>
      </c>
      <c r="AL272" s="127">
        <f t="shared" si="84"/>
        <v>0</v>
      </c>
      <c r="AM272" s="127">
        <f t="shared" si="85"/>
        <v>0</v>
      </c>
      <c r="AN272" s="128" t="str">
        <f t="shared" si="86"/>
        <v/>
      </c>
      <c r="AO272" s="112"/>
      <c r="AP272" s="107"/>
      <c r="AQ272" s="107"/>
      <c r="AR272" s="107">
        <f t="shared" si="87"/>
        <v>0</v>
      </c>
      <c r="AS272" s="108">
        <f t="shared" ref="AS272:AS279" si="100">IFERROR(AQ272/AP272,0)</f>
        <v>0</v>
      </c>
    </row>
    <row r="273" spans="1:45" x14ac:dyDescent="0.2">
      <c r="A273" s="82">
        <v>258</v>
      </c>
      <c r="B273" s="82"/>
      <c r="C273" s="110"/>
      <c r="D273" s="110"/>
      <c r="E273" s="110"/>
      <c r="F273" s="110"/>
      <c r="G273" s="110"/>
      <c r="H273" s="240"/>
      <c r="I273" s="196"/>
      <c r="J273" s="196"/>
      <c r="K273" s="123">
        <f t="shared" ref="K273:K279" si="101">IFERROR(J273/I273,0)</f>
        <v>0</v>
      </c>
      <c r="L273" s="199"/>
      <c r="M273" s="124">
        <f t="shared" si="88"/>
        <v>0</v>
      </c>
      <c r="N273" s="125">
        <f t="shared" si="88"/>
        <v>0</v>
      </c>
      <c r="O273" s="125">
        <f t="shared" si="89"/>
        <v>0</v>
      </c>
      <c r="P273" s="125">
        <f t="shared" ref="P273:P279" si="102">IF($O273="_",$N273,$O273)</f>
        <v>0</v>
      </c>
      <c r="Q273" s="125">
        <f t="shared" ref="Q273:Q279" si="103">IF(P273=$I$4,$J$4,IF(P273=$I$5,$J$5,IF(P273=$I$6,$J$6,IF(P273=$I$7,$J$7,IF(P273=$I$8,$J$8,IF(P273=$I$9,$J$9,IF(P273=$I$10,$J$10,$J$11)))))))</f>
        <v>0</v>
      </c>
      <c r="R273" s="125" t="str">
        <f t="shared" si="90"/>
        <v/>
      </c>
      <c r="S273" s="125">
        <f t="shared" si="91"/>
        <v>0</v>
      </c>
      <c r="T273" s="130"/>
      <c r="U273" s="125">
        <f t="shared" si="92"/>
        <v>0</v>
      </c>
      <c r="V273" s="104"/>
      <c r="W273" s="125" t="str">
        <f t="shared" si="93"/>
        <v>0</v>
      </c>
      <c r="X273" s="125">
        <f t="shared" si="94"/>
        <v>0</v>
      </c>
      <c r="Y273" s="125" t="str">
        <f t="shared" si="95"/>
        <v>0</v>
      </c>
      <c r="Z273" s="104"/>
      <c r="AA273" s="126">
        <f t="shared" si="96"/>
        <v>0</v>
      </c>
      <c r="AB273" s="104"/>
      <c r="AC273" s="126">
        <f t="shared" si="97"/>
        <v>0</v>
      </c>
      <c r="AD273" s="296"/>
      <c r="AE273" s="126">
        <f t="shared" ref="AE273:AE279" si="104">IFERROR(IF(AD273=$V$4,$W$4,IF(AD273=$V$5,$W$5,IF(AD273=$V$6,$W$6,IF(AD273=$V$7,$W$7,0)))),"0")</f>
        <v>0</v>
      </c>
      <c r="AF273" s="82"/>
      <c r="AG273" s="104" t="str">
        <f t="shared" si="98"/>
        <v>0</v>
      </c>
      <c r="AH273" s="296"/>
      <c r="AI273" s="104" t="str">
        <f t="shared" si="99"/>
        <v>0</v>
      </c>
      <c r="AJ273" s="297"/>
      <c r="AK273" s="126" t="str">
        <f t="shared" ref="AK273:AK279" si="105">IFERROR(IF($AJ273="כן","20",IF($AJ273="לא",0,"")),"")</f>
        <v/>
      </c>
      <c r="AL273" s="127">
        <f t="shared" ref="AL273:AL279" si="106">$AA273+$AC273</f>
        <v>0</v>
      </c>
      <c r="AM273" s="127">
        <f t="shared" ref="AM273:AM279" si="107">$AE273+$AG273+$AI273</f>
        <v>0</v>
      </c>
      <c r="AN273" s="128" t="str">
        <f t="shared" ref="AN273:AN279" si="108">IFERROR((AL273*$N$2/$N$10)+($AM273*$P$2/$P$10)+($Y273*$L$2/$L$4)+($W273*$D$2/$D$4)+($U273*$F$2/$F$4)+($S273*$H$2/$H$4)+($Q273*$J$2/$J$4)+$AK273,"")</f>
        <v/>
      </c>
      <c r="AO273" s="238"/>
      <c r="AP273" s="107"/>
      <c r="AQ273" s="107"/>
      <c r="AR273" s="107">
        <f t="shared" si="87"/>
        <v>0</v>
      </c>
      <c r="AS273" s="108">
        <f t="shared" si="100"/>
        <v>0</v>
      </c>
    </row>
    <row r="274" spans="1:45" x14ac:dyDescent="0.2">
      <c r="A274" s="82">
        <v>259</v>
      </c>
      <c r="B274" s="82"/>
      <c r="C274" s="110"/>
      <c r="D274" s="110"/>
      <c r="E274" s="110"/>
      <c r="F274" s="110"/>
      <c r="G274" s="110"/>
      <c r="H274" s="240"/>
      <c r="I274" s="196"/>
      <c r="J274" s="196"/>
      <c r="K274" s="123">
        <f t="shared" si="101"/>
        <v>0</v>
      </c>
      <c r="L274" s="115"/>
      <c r="M274" s="124">
        <f t="shared" si="88"/>
        <v>0</v>
      </c>
      <c r="N274" s="125">
        <f t="shared" si="88"/>
        <v>0</v>
      </c>
      <c r="O274" s="125">
        <f t="shared" si="89"/>
        <v>0</v>
      </c>
      <c r="P274" s="125">
        <f t="shared" si="102"/>
        <v>0</v>
      </c>
      <c r="Q274" s="125">
        <f t="shared" si="103"/>
        <v>0</v>
      </c>
      <c r="R274" s="125" t="str">
        <f t="shared" si="90"/>
        <v/>
      </c>
      <c r="S274" s="125">
        <f t="shared" si="91"/>
        <v>0</v>
      </c>
      <c r="T274" s="129"/>
      <c r="U274" s="125">
        <f t="shared" si="92"/>
        <v>0</v>
      </c>
      <c r="V274" s="104"/>
      <c r="W274" s="125" t="str">
        <f t="shared" si="93"/>
        <v>0</v>
      </c>
      <c r="X274" s="125">
        <f t="shared" si="94"/>
        <v>0</v>
      </c>
      <c r="Y274" s="125" t="str">
        <f t="shared" si="95"/>
        <v>0</v>
      </c>
      <c r="Z274" s="104"/>
      <c r="AA274" s="126">
        <f t="shared" si="96"/>
        <v>0</v>
      </c>
      <c r="AB274" s="104"/>
      <c r="AC274" s="126">
        <f t="shared" si="97"/>
        <v>0</v>
      </c>
      <c r="AD274" s="295"/>
      <c r="AE274" s="126">
        <f t="shared" si="104"/>
        <v>0</v>
      </c>
      <c r="AF274" s="105"/>
      <c r="AG274" s="104" t="str">
        <f t="shared" si="98"/>
        <v>0</v>
      </c>
      <c r="AH274" s="295"/>
      <c r="AI274" s="104" t="str">
        <f t="shared" si="99"/>
        <v>0</v>
      </c>
      <c r="AJ274" s="104"/>
      <c r="AK274" s="126" t="str">
        <f t="shared" si="105"/>
        <v/>
      </c>
      <c r="AL274" s="127">
        <f t="shared" si="106"/>
        <v>0</v>
      </c>
      <c r="AM274" s="127">
        <f t="shared" si="107"/>
        <v>0</v>
      </c>
      <c r="AN274" s="128" t="str">
        <f t="shared" si="108"/>
        <v/>
      </c>
      <c r="AO274" s="112"/>
      <c r="AP274" s="107"/>
      <c r="AQ274" s="107"/>
      <c r="AR274" s="107">
        <f t="shared" ref="AR274:AR279" si="109">AQ274+AR273</f>
        <v>0</v>
      </c>
      <c r="AS274" s="108">
        <f t="shared" si="100"/>
        <v>0</v>
      </c>
    </row>
    <row r="275" spans="1:45" x14ac:dyDescent="0.2">
      <c r="A275" s="82">
        <v>260</v>
      </c>
      <c r="B275" s="82"/>
      <c r="C275" s="110"/>
      <c r="D275" s="110"/>
      <c r="E275" s="110"/>
      <c r="F275" s="110"/>
      <c r="G275" s="110"/>
      <c r="H275" s="240"/>
      <c r="I275" s="196"/>
      <c r="J275" s="196"/>
      <c r="K275" s="123">
        <f t="shared" si="101"/>
        <v>0</v>
      </c>
      <c r="L275" s="115"/>
      <c r="M275" s="124">
        <f t="shared" si="88"/>
        <v>0</v>
      </c>
      <c r="N275" s="125">
        <f t="shared" si="88"/>
        <v>0</v>
      </c>
      <c r="O275" s="125">
        <f t="shared" si="89"/>
        <v>0</v>
      </c>
      <c r="P275" s="125">
        <f t="shared" si="102"/>
        <v>0</v>
      </c>
      <c r="Q275" s="125">
        <f t="shared" si="103"/>
        <v>0</v>
      </c>
      <c r="R275" s="125" t="str">
        <f t="shared" si="90"/>
        <v/>
      </c>
      <c r="S275" s="125">
        <f t="shared" si="91"/>
        <v>0</v>
      </c>
      <c r="T275" s="129"/>
      <c r="U275" s="125">
        <f t="shared" si="92"/>
        <v>0</v>
      </c>
      <c r="V275" s="104"/>
      <c r="W275" s="125" t="str">
        <f t="shared" si="93"/>
        <v>0</v>
      </c>
      <c r="X275" s="125">
        <f t="shared" si="94"/>
        <v>0</v>
      </c>
      <c r="Y275" s="125" t="str">
        <f t="shared" si="95"/>
        <v>0</v>
      </c>
      <c r="Z275" s="104"/>
      <c r="AA275" s="126">
        <f t="shared" si="96"/>
        <v>0</v>
      </c>
      <c r="AB275" s="104"/>
      <c r="AC275" s="126">
        <f t="shared" si="97"/>
        <v>0</v>
      </c>
      <c r="AD275" s="295"/>
      <c r="AE275" s="126">
        <f t="shared" si="104"/>
        <v>0</v>
      </c>
      <c r="AF275" s="105"/>
      <c r="AG275" s="104" t="str">
        <f t="shared" si="98"/>
        <v>0</v>
      </c>
      <c r="AH275" s="295"/>
      <c r="AI275" s="104" t="str">
        <f t="shared" si="99"/>
        <v>0</v>
      </c>
      <c r="AJ275" s="104"/>
      <c r="AK275" s="126" t="str">
        <f t="shared" si="105"/>
        <v/>
      </c>
      <c r="AL275" s="127">
        <f t="shared" si="106"/>
        <v>0</v>
      </c>
      <c r="AM275" s="127">
        <f t="shared" si="107"/>
        <v>0</v>
      </c>
      <c r="AN275" s="128" t="str">
        <f t="shared" si="108"/>
        <v/>
      </c>
      <c r="AO275" s="112"/>
      <c r="AP275" s="107"/>
      <c r="AQ275" s="107"/>
      <c r="AR275" s="107">
        <f t="shared" si="109"/>
        <v>0</v>
      </c>
      <c r="AS275" s="108">
        <f t="shared" si="100"/>
        <v>0</v>
      </c>
    </row>
    <row r="276" spans="1:45" x14ac:dyDescent="0.2">
      <c r="A276" s="82">
        <v>261</v>
      </c>
      <c r="B276" s="82"/>
      <c r="C276" s="110"/>
      <c r="D276" s="110"/>
      <c r="E276" s="110"/>
      <c r="F276" s="110"/>
      <c r="G276" s="110"/>
      <c r="H276" s="240"/>
      <c r="I276" s="196"/>
      <c r="J276" s="196"/>
      <c r="K276" s="123">
        <f t="shared" si="101"/>
        <v>0</v>
      </c>
      <c r="L276" s="199"/>
      <c r="M276" s="124">
        <f t="shared" si="88"/>
        <v>0</v>
      </c>
      <c r="N276" s="125">
        <f t="shared" si="88"/>
        <v>0</v>
      </c>
      <c r="O276" s="125">
        <f t="shared" si="89"/>
        <v>0</v>
      </c>
      <c r="P276" s="125">
        <f t="shared" si="102"/>
        <v>0</v>
      </c>
      <c r="Q276" s="125">
        <f t="shared" si="103"/>
        <v>0</v>
      </c>
      <c r="R276" s="125" t="str">
        <f t="shared" si="90"/>
        <v/>
      </c>
      <c r="S276" s="125">
        <f t="shared" si="91"/>
        <v>0</v>
      </c>
      <c r="T276" s="129"/>
      <c r="U276" s="125">
        <f t="shared" si="92"/>
        <v>0</v>
      </c>
      <c r="V276" s="104"/>
      <c r="W276" s="125" t="str">
        <f t="shared" si="93"/>
        <v>0</v>
      </c>
      <c r="X276" s="125">
        <f t="shared" si="94"/>
        <v>0</v>
      </c>
      <c r="Y276" s="125" t="str">
        <f t="shared" si="95"/>
        <v>0</v>
      </c>
      <c r="Z276" s="104"/>
      <c r="AA276" s="126">
        <f t="shared" si="96"/>
        <v>0</v>
      </c>
      <c r="AB276" s="104"/>
      <c r="AC276" s="126">
        <f t="shared" si="97"/>
        <v>0</v>
      </c>
      <c r="AD276" s="294"/>
      <c r="AE276" s="126">
        <f t="shared" si="104"/>
        <v>0</v>
      </c>
      <c r="AF276" s="82"/>
      <c r="AG276" s="104" t="str">
        <f t="shared" si="98"/>
        <v>0</v>
      </c>
      <c r="AH276" s="296"/>
      <c r="AI276" s="104" t="str">
        <f t="shared" si="99"/>
        <v>0</v>
      </c>
      <c r="AJ276" s="297"/>
      <c r="AK276" s="126" t="str">
        <f t="shared" si="105"/>
        <v/>
      </c>
      <c r="AL276" s="127">
        <f t="shared" si="106"/>
        <v>0</v>
      </c>
      <c r="AM276" s="127">
        <f t="shared" si="107"/>
        <v>0</v>
      </c>
      <c r="AN276" s="128" t="str">
        <f t="shared" si="108"/>
        <v/>
      </c>
      <c r="AO276" s="117"/>
      <c r="AP276" s="107"/>
      <c r="AQ276" s="107"/>
      <c r="AR276" s="107">
        <f t="shared" si="109"/>
        <v>0</v>
      </c>
      <c r="AS276" s="108">
        <f t="shared" si="100"/>
        <v>0</v>
      </c>
    </row>
    <row r="277" spans="1:45" x14ac:dyDescent="0.2">
      <c r="A277" s="82">
        <v>262</v>
      </c>
      <c r="B277" s="82"/>
      <c r="C277" s="110"/>
      <c r="D277" s="110"/>
      <c r="E277" s="110"/>
      <c r="F277" s="110"/>
      <c r="G277" s="110"/>
      <c r="H277" s="240"/>
      <c r="I277" s="196"/>
      <c r="J277" s="196"/>
      <c r="K277" s="123">
        <f t="shared" si="101"/>
        <v>0</v>
      </c>
      <c r="L277" s="199"/>
      <c r="M277" s="124">
        <f t="shared" si="88"/>
        <v>0</v>
      </c>
      <c r="N277" s="125">
        <f t="shared" si="88"/>
        <v>0</v>
      </c>
      <c r="O277" s="125">
        <f t="shared" si="89"/>
        <v>0</v>
      </c>
      <c r="P277" s="125">
        <f t="shared" si="102"/>
        <v>0</v>
      </c>
      <c r="Q277" s="125">
        <f t="shared" si="103"/>
        <v>0</v>
      </c>
      <c r="R277" s="125" t="str">
        <f t="shared" si="90"/>
        <v/>
      </c>
      <c r="S277" s="125">
        <f t="shared" si="91"/>
        <v>0</v>
      </c>
      <c r="T277" s="129"/>
      <c r="U277" s="125">
        <f t="shared" si="92"/>
        <v>0</v>
      </c>
      <c r="V277" s="104"/>
      <c r="W277" s="125" t="str">
        <f t="shared" si="93"/>
        <v>0</v>
      </c>
      <c r="X277" s="125">
        <f t="shared" si="94"/>
        <v>0</v>
      </c>
      <c r="Y277" s="125" t="str">
        <f t="shared" si="95"/>
        <v>0</v>
      </c>
      <c r="Z277" s="104"/>
      <c r="AA277" s="126">
        <f t="shared" si="96"/>
        <v>0</v>
      </c>
      <c r="AB277" s="104"/>
      <c r="AC277" s="126">
        <f t="shared" si="97"/>
        <v>0</v>
      </c>
      <c r="AD277" s="294"/>
      <c r="AE277" s="126">
        <f t="shared" si="104"/>
        <v>0</v>
      </c>
      <c r="AF277" s="82"/>
      <c r="AG277" s="104" t="str">
        <f t="shared" si="98"/>
        <v>0</v>
      </c>
      <c r="AH277" s="296"/>
      <c r="AI277" s="104" t="str">
        <f t="shared" si="99"/>
        <v>0</v>
      </c>
      <c r="AJ277" s="297"/>
      <c r="AK277" s="126" t="str">
        <f t="shared" si="105"/>
        <v/>
      </c>
      <c r="AL277" s="127">
        <f t="shared" si="106"/>
        <v>0</v>
      </c>
      <c r="AM277" s="127">
        <f t="shared" si="107"/>
        <v>0</v>
      </c>
      <c r="AN277" s="128" t="str">
        <f t="shared" si="108"/>
        <v/>
      </c>
      <c r="AO277" s="117"/>
      <c r="AP277" s="107"/>
      <c r="AQ277" s="107"/>
      <c r="AR277" s="107">
        <f t="shared" si="109"/>
        <v>0</v>
      </c>
      <c r="AS277" s="108">
        <f t="shared" si="100"/>
        <v>0</v>
      </c>
    </row>
    <row r="278" spans="1:45" x14ac:dyDescent="0.2">
      <c r="A278" s="82">
        <v>263</v>
      </c>
      <c r="B278" s="82"/>
      <c r="C278" s="110"/>
      <c r="D278" s="110"/>
      <c r="E278" s="110"/>
      <c r="F278" s="110"/>
      <c r="G278" s="110"/>
      <c r="H278" s="240"/>
      <c r="I278" s="196"/>
      <c r="J278" s="196"/>
      <c r="K278" s="123">
        <f t="shared" si="101"/>
        <v>0</v>
      </c>
      <c r="L278" s="199"/>
      <c r="M278" s="124">
        <f t="shared" si="88"/>
        <v>0</v>
      </c>
      <c r="N278" s="125">
        <f t="shared" si="88"/>
        <v>0</v>
      </c>
      <c r="O278" s="125">
        <f t="shared" si="89"/>
        <v>0</v>
      </c>
      <c r="P278" s="125">
        <f t="shared" si="102"/>
        <v>0</v>
      </c>
      <c r="Q278" s="125">
        <f t="shared" si="103"/>
        <v>0</v>
      </c>
      <c r="R278" s="125" t="str">
        <f t="shared" si="90"/>
        <v/>
      </c>
      <c r="S278" s="125">
        <f t="shared" si="91"/>
        <v>0</v>
      </c>
      <c r="T278" s="130"/>
      <c r="U278" s="125">
        <f t="shared" si="92"/>
        <v>0</v>
      </c>
      <c r="V278" s="104"/>
      <c r="W278" s="125" t="str">
        <f t="shared" si="93"/>
        <v>0</v>
      </c>
      <c r="X278" s="125">
        <f t="shared" si="94"/>
        <v>0</v>
      </c>
      <c r="Y278" s="125" t="str">
        <f t="shared" si="95"/>
        <v>0</v>
      </c>
      <c r="Z278" s="104"/>
      <c r="AA278" s="126">
        <f t="shared" si="96"/>
        <v>0</v>
      </c>
      <c r="AB278" s="104"/>
      <c r="AC278" s="126">
        <f t="shared" si="97"/>
        <v>0</v>
      </c>
      <c r="AD278" s="294"/>
      <c r="AE278" s="126">
        <f t="shared" si="104"/>
        <v>0</v>
      </c>
      <c r="AF278" s="82"/>
      <c r="AG278" s="104" t="str">
        <f t="shared" si="98"/>
        <v>0</v>
      </c>
      <c r="AH278" s="296"/>
      <c r="AI278" s="104" t="str">
        <f t="shared" si="99"/>
        <v>0</v>
      </c>
      <c r="AJ278" s="297"/>
      <c r="AK278" s="126" t="str">
        <f t="shared" si="105"/>
        <v/>
      </c>
      <c r="AL278" s="127">
        <f t="shared" si="106"/>
        <v>0</v>
      </c>
      <c r="AM278" s="127">
        <f t="shared" si="107"/>
        <v>0</v>
      </c>
      <c r="AN278" s="128" t="str">
        <f t="shared" si="108"/>
        <v/>
      </c>
      <c r="AO278" s="112"/>
      <c r="AP278" s="107"/>
      <c r="AQ278" s="107"/>
      <c r="AR278" s="107">
        <f t="shared" si="109"/>
        <v>0</v>
      </c>
      <c r="AS278" s="108">
        <f t="shared" si="100"/>
        <v>0</v>
      </c>
    </row>
    <row r="279" spans="1:45" x14ac:dyDescent="0.2">
      <c r="A279" s="82">
        <v>264</v>
      </c>
      <c r="B279" s="82"/>
      <c r="C279" s="110"/>
      <c r="D279" s="110"/>
      <c r="E279" s="110"/>
      <c r="F279" s="110"/>
      <c r="G279" s="110"/>
      <c r="H279" s="240"/>
      <c r="I279" s="196"/>
      <c r="J279" s="196"/>
      <c r="K279" s="123">
        <f t="shared" si="101"/>
        <v>0</v>
      </c>
      <c r="L279" s="199"/>
      <c r="M279" s="124">
        <f t="shared" si="88"/>
        <v>0</v>
      </c>
      <c r="N279" s="125">
        <f t="shared" si="88"/>
        <v>0</v>
      </c>
      <c r="O279" s="125">
        <f t="shared" si="89"/>
        <v>0</v>
      </c>
      <c r="P279" s="125">
        <f t="shared" si="102"/>
        <v>0</v>
      </c>
      <c r="Q279" s="125">
        <f t="shared" si="103"/>
        <v>0</v>
      </c>
      <c r="R279" s="125" t="str">
        <f t="shared" si="90"/>
        <v/>
      </c>
      <c r="S279" s="125">
        <f t="shared" si="91"/>
        <v>0</v>
      </c>
      <c r="T279" s="130"/>
      <c r="U279" s="125">
        <f t="shared" si="92"/>
        <v>0</v>
      </c>
      <c r="V279" s="104"/>
      <c r="W279" s="125" t="str">
        <f t="shared" si="93"/>
        <v>0</v>
      </c>
      <c r="X279" s="125">
        <f t="shared" si="94"/>
        <v>0</v>
      </c>
      <c r="Y279" s="125" t="str">
        <f t="shared" si="95"/>
        <v>0</v>
      </c>
      <c r="Z279" s="104"/>
      <c r="AA279" s="126">
        <f t="shared" si="96"/>
        <v>0</v>
      </c>
      <c r="AB279" s="104"/>
      <c r="AC279" s="126">
        <f t="shared" si="97"/>
        <v>0</v>
      </c>
      <c r="AD279" s="294"/>
      <c r="AE279" s="126">
        <f t="shared" si="104"/>
        <v>0</v>
      </c>
      <c r="AF279" s="82"/>
      <c r="AG279" s="104" t="str">
        <f t="shared" si="98"/>
        <v>0</v>
      </c>
      <c r="AH279" s="296"/>
      <c r="AI279" s="104" t="str">
        <f t="shared" si="99"/>
        <v>0</v>
      </c>
      <c r="AJ279" s="297"/>
      <c r="AK279" s="126" t="str">
        <f t="shared" si="105"/>
        <v/>
      </c>
      <c r="AL279" s="127">
        <f t="shared" si="106"/>
        <v>0</v>
      </c>
      <c r="AM279" s="127">
        <f t="shared" si="107"/>
        <v>0</v>
      </c>
      <c r="AN279" s="128" t="str">
        <f t="shared" si="108"/>
        <v/>
      </c>
      <c r="AO279" s="114"/>
      <c r="AP279" s="107"/>
      <c r="AQ279" s="107"/>
      <c r="AR279" s="107">
        <f t="shared" si="109"/>
        <v>0</v>
      </c>
      <c r="AS279" s="108">
        <f t="shared" si="100"/>
        <v>0</v>
      </c>
    </row>
    <row r="280" spans="1:45" x14ac:dyDescent="0.2">
      <c r="S280" s="102"/>
      <c r="T280" s="132"/>
    </row>
    <row r="281" spans="1:45" x14ac:dyDescent="0.2">
      <c r="S281" s="102"/>
      <c r="T281" s="132"/>
    </row>
    <row r="282" spans="1:45" x14ac:dyDescent="0.2">
      <c r="S282" s="102"/>
      <c r="T282" s="132"/>
    </row>
    <row r="283" spans="1:45" x14ac:dyDescent="0.2">
      <c r="S283" s="102"/>
      <c r="T283" s="132"/>
    </row>
    <row r="284" spans="1:45" x14ac:dyDescent="0.2">
      <c r="S284" s="102"/>
      <c r="T284" s="132"/>
    </row>
    <row r="285" spans="1:45" x14ac:dyDescent="0.2">
      <c r="S285" s="102"/>
      <c r="T285" s="132"/>
    </row>
    <row r="286" spans="1:45" x14ac:dyDescent="0.2">
      <c r="S286" s="102"/>
      <c r="T286" s="132"/>
    </row>
    <row r="287" spans="1:45" ht="13.9" customHeight="1" x14ac:dyDescent="0.2">
      <c r="S287" s="102"/>
      <c r="T287" s="132"/>
    </row>
    <row r="288" spans="1:45" x14ac:dyDescent="0.2">
      <c r="S288" s="102"/>
      <c r="T288" s="132"/>
    </row>
  </sheetData>
  <sheetProtection algorithmName="SHA-512" hashValue="2qAxUiT5dz303QtsSARMlU4KazPUfJhphkigof3tx1HzGrDMuyXuHzK5ykHGOziQ6bkgwqfRYX9U0331VIttxw==" saltValue="aM7+7IVgGS6y6qjC9v46KQ==" spinCount="100000" sheet="1" objects="1" scenarios="1" selectLockedCells="1"/>
  <protectedRanges>
    <protectedRange algorithmName="SHA-512" hashValue="RrVEpQzuPDxJjlyr0zYrjle90Irn2eYuvcQg1mEgm3i3xhw/kA4GD6XPxv2ueFHQitPBQNxSjg2C8/pbaHYMlg==" saltValue="fH8pELUfDUcogdIWu4P5/A==" spinCount="100000" sqref="C16:G16" name="יישובים_2_1"/>
    <protectedRange algorithmName="SHA-512" hashValue="RrVEpQzuPDxJjlyr0zYrjle90Irn2eYuvcQg1mEgm3i3xhw/kA4GD6XPxv2ueFHQitPBQNxSjg2C8/pbaHYMlg==" saltValue="fH8pELUfDUcogdIWu4P5/A==" spinCount="100000" sqref="C19:G19" name="יישובים_2_1_1"/>
  </protectedRanges>
  <autoFilter ref="G15:G279"/>
  <conditionalFormatting sqref="AQ15">
    <cfRule type="cellIs" dxfId="21" priority="87" operator="greaterThan">
      <formula>499000</formula>
    </cfRule>
    <cfRule type="cellIs" dxfId="20" priority="88" operator="greaterThan">
      <formula>500000</formula>
    </cfRule>
  </conditionalFormatting>
  <conditionalFormatting sqref="AS15">
    <cfRule type="cellIs" dxfId="19" priority="86" operator="greaterThan">
      <formula>0.5</formula>
    </cfRule>
  </conditionalFormatting>
  <conditionalFormatting sqref="G291:G1048576 K16:K18 K20:K279">
    <cfRule type="expression" dxfId="18" priority="81">
      <formula>"OR(I16&gt;50%,AND(F16=""אגודה"",I16*G16&gt;500000))"</formula>
    </cfRule>
  </conditionalFormatting>
  <conditionalFormatting sqref="G280:G290">
    <cfRule type="expression" dxfId="17" priority="4">
      <formula>"OR(I16&gt;50%,AND(F16=""אגודה"",I16*G16&gt;500000))"</formula>
    </cfRule>
  </conditionalFormatting>
  <conditionalFormatting sqref="K19">
    <cfRule type="expression" dxfId="16" priority="2">
      <formula>"OR(I16&gt;50%,AND(F16=""אגודה"",I16*G16&gt;500000))"</formula>
    </cfRule>
  </conditionalFormatting>
  <conditionalFormatting sqref="AN16:AN279">
    <cfRule type="cellIs" dxfId="15" priority="1" operator="lessThan">
      <formula>50</formula>
    </cfRule>
  </conditionalFormatting>
  <dataValidations count="14">
    <dataValidation type="list" allowBlank="1" showInputMessage="1" showErrorMessage="1" sqref="W13">
      <formula1>תרומה</formula1>
    </dataValidation>
    <dataValidation type="list" allowBlank="1" showInputMessage="1" showErrorMessage="1" sqref="Z16:Z279">
      <formula1>$R$4:$R$8</formula1>
    </dataValidation>
    <dataValidation type="list" allowBlank="1" showInputMessage="1" showErrorMessage="1" sqref="AB16:AB279">
      <formula1>$T$4:$T$8</formula1>
    </dataValidation>
    <dataValidation type="list" allowBlank="1" showInputMessage="1" showErrorMessage="1" sqref="AD16:AD279">
      <formula1>$V$4:$V$7</formula1>
    </dataValidation>
    <dataValidation type="list" allowBlank="1" showInputMessage="1" showErrorMessage="1" sqref="T16:T279">
      <formula1>$E$4:$E$9</formula1>
    </dataValidation>
    <dataValidation type="list" allowBlank="1" showInputMessage="1" showErrorMessage="1" sqref="G16:G279">
      <formula1>"אגודה,יזם אחד"</formula1>
    </dataValidation>
    <dataValidation type="list" allowBlank="1" showInputMessage="1" showErrorMessage="1" sqref="V16:V279">
      <formula1>$C$4:$C$7</formula1>
    </dataValidation>
    <dataValidation type="list" allowBlank="1" showInputMessage="1" showErrorMessage="1" sqref="AF16:AF279">
      <formula1>$X$4:$X$7</formula1>
    </dataValidation>
    <dataValidation type="list" allowBlank="1" showInputMessage="1" showErrorMessage="1" sqref="AH16:AH279">
      <formula1>$Z$4:$Z$6</formula1>
    </dataValidation>
    <dataValidation type="list" allowBlank="1" showInputMessage="1" showErrorMessage="1" sqref="AJ16:AJ279">
      <formula1>"כן,לא"</formula1>
    </dataValidation>
    <dataValidation operator="lessThan" allowBlank="1" showInputMessage="1" showErrorMessage="1" sqref="I16:I279"/>
    <dataValidation type="decimal" operator="lessThan" allowBlank="1" showInputMessage="1" showErrorMessage="1" errorTitle="שגיאה! " error="השתתפות החטיבה במיזם המוקם על ידי יזם אחד לא תעל ה על 200,000 ש&quot;ח " sqref="J16:J279">
      <formula1>200000</formula1>
    </dataValidation>
    <dataValidation type="custom" allowBlank="1" showInputMessage="1" showErrorMessage="1" errorTitle="שגיאה ! " error="השתתפות החטיבה במיזם המוקם על ידי יזם אחד לא תעלה על 200,000 ש&quot;ח או עד שיעור של 50% מעלות המיזם" sqref="AQ16:AQ279">
      <formula1>AND($AP16&lt;200000.0001,$AS16&lt;0.50001)</formula1>
    </dataValidation>
    <dataValidation type="decimal" operator="lessThan" allowBlank="1" showInputMessage="1" showErrorMessage="1" errorTitle="שגיאה ! " error="עלות מאושרת לא תעלה על העלות במרכב&quot;ה" sqref="AP16:AP279">
      <formula1>$J16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'נתוני בסיס'!$A$4:$A$49</xm:f>
          </x14:formula1>
          <xm:sqref>B15:B279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56"/>
  <sheetViews>
    <sheetView rightToLeft="1" zoomScale="80" zoomScaleNormal="80" workbookViewId="0">
      <pane ySplit="5" topLeftCell="A6" activePane="bottomLeft" state="frozen"/>
      <selection pane="bottomLeft" activeCell="E18" sqref="E18"/>
    </sheetView>
  </sheetViews>
  <sheetFormatPr defaultColWidth="8.75" defaultRowHeight="14.25" x14ac:dyDescent="0.2"/>
  <cols>
    <col min="1" max="1" width="5.625" style="100" customWidth="1"/>
    <col min="2" max="2" width="9.125" style="100" customWidth="1"/>
    <col min="3" max="3" width="13.25" style="100" customWidth="1"/>
    <col min="4" max="4" width="12" style="100" customWidth="1"/>
    <col min="5" max="5" width="13.5" style="100" customWidth="1"/>
    <col min="6" max="6" width="11.75" style="100" customWidth="1"/>
    <col min="7" max="7" width="21.375" style="100" customWidth="1"/>
    <col min="8" max="8" width="22.25" style="100" customWidth="1"/>
    <col min="9" max="9" width="33.25" style="100" customWidth="1"/>
    <col min="10" max="10" width="17.625" style="100" customWidth="1"/>
    <col min="11" max="11" width="14.75" style="100" customWidth="1"/>
    <col min="12" max="14" width="24.25" style="100" customWidth="1"/>
    <col min="15" max="15" width="21.5" style="100" customWidth="1"/>
    <col min="16" max="16" width="19.875" style="100" customWidth="1"/>
    <col min="17" max="17" width="16.75" style="100" customWidth="1"/>
    <col min="18" max="18" width="44" style="100" customWidth="1"/>
    <col min="19" max="16384" width="8.75" style="100"/>
  </cols>
  <sheetData>
    <row r="1" spans="2:18" ht="15" thickBot="1" x14ac:dyDescent="0.25"/>
    <row r="2" spans="2:18" ht="24.75" customHeight="1" thickBot="1" x14ac:dyDescent="0.25">
      <c r="B2" s="381" t="s">
        <v>1353</v>
      </c>
      <c r="C2" s="382"/>
      <c r="D2" s="382"/>
      <c r="E2" s="382"/>
      <c r="F2" s="382"/>
      <c r="G2" s="382"/>
      <c r="H2" s="382"/>
      <c r="I2" s="382"/>
      <c r="J2" s="382"/>
      <c r="K2" s="382"/>
      <c r="L2" s="382"/>
      <c r="M2" s="382"/>
      <c r="N2" s="382"/>
      <c r="O2" s="382"/>
      <c r="P2" s="382"/>
      <c r="Q2" s="382"/>
      <c r="R2" s="383"/>
    </row>
    <row r="4" spans="2:18" ht="27" customHeight="1" thickBot="1" x14ac:dyDescent="0.25">
      <c r="D4" s="307" t="s">
        <v>1147</v>
      </c>
      <c r="E4" s="307" t="s">
        <v>1147</v>
      </c>
      <c r="F4" s="307" t="s">
        <v>1147</v>
      </c>
      <c r="G4" s="307" t="s">
        <v>1147</v>
      </c>
      <c r="H4" s="307" t="s">
        <v>1147</v>
      </c>
      <c r="I4" s="307" t="s">
        <v>1149</v>
      </c>
      <c r="J4" s="307" t="s">
        <v>1147</v>
      </c>
      <c r="K4" s="307" t="s">
        <v>1147</v>
      </c>
      <c r="L4" s="307" t="s">
        <v>1148</v>
      </c>
      <c r="M4" s="307" t="s">
        <v>1354</v>
      </c>
      <c r="N4" s="307" t="s">
        <v>1150</v>
      </c>
      <c r="O4" s="307" t="s">
        <v>1150</v>
      </c>
      <c r="P4" s="307" t="s">
        <v>1150</v>
      </c>
      <c r="Q4" s="307" t="s">
        <v>1148</v>
      </c>
      <c r="R4" s="307" t="s">
        <v>1150</v>
      </c>
    </row>
    <row r="5" spans="2:18" s="310" customFormat="1" ht="26.25" thickBot="1" x14ac:dyDescent="0.25">
      <c r="B5" s="255" t="s">
        <v>1176</v>
      </c>
      <c r="C5" s="254" t="s">
        <v>1263</v>
      </c>
      <c r="D5" s="250" t="s">
        <v>674</v>
      </c>
      <c r="E5" s="250" t="s">
        <v>1351</v>
      </c>
      <c r="F5" s="250" t="s">
        <v>1177</v>
      </c>
      <c r="G5" s="251" t="s">
        <v>1151</v>
      </c>
      <c r="H5" s="250" t="s">
        <v>1352</v>
      </c>
      <c r="I5" s="250" t="s">
        <v>1257</v>
      </c>
      <c r="J5" s="251" t="s">
        <v>1258</v>
      </c>
      <c r="K5" s="251" t="s">
        <v>1256</v>
      </c>
      <c r="L5" s="251" t="s">
        <v>1259</v>
      </c>
      <c r="M5" s="251" t="s">
        <v>1264</v>
      </c>
      <c r="N5" s="251" t="s">
        <v>1359</v>
      </c>
      <c r="O5" s="248" t="s">
        <v>1260</v>
      </c>
      <c r="P5" s="249" t="s">
        <v>1261</v>
      </c>
      <c r="Q5" s="252" t="s">
        <v>1262</v>
      </c>
      <c r="R5" s="253" t="s">
        <v>1247</v>
      </c>
    </row>
    <row r="6" spans="2:18" x14ac:dyDescent="0.2">
      <c r="B6" s="311">
        <v>1</v>
      </c>
      <c r="C6" s="312">
        <v>1</v>
      </c>
      <c r="D6" s="313"/>
      <c r="E6" s="313"/>
      <c r="F6" s="314" t="s">
        <v>1358</v>
      </c>
      <c r="G6" s="315"/>
      <c r="H6" s="316"/>
      <c r="I6" s="317"/>
      <c r="J6" s="318"/>
      <c r="K6" s="319"/>
      <c r="L6" s="308" t="str">
        <f>IFERROR($K6/$J6,"")</f>
        <v/>
      </c>
      <c r="M6" s="320"/>
      <c r="N6" s="378"/>
      <c r="O6" s="321"/>
      <c r="P6" s="322"/>
      <c r="Q6" s="309" t="str">
        <f>IFERROR($O6/$J6,"")</f>
        <v/>
      </c>
      <c r="R6" s="323"/>
    </row>
    <row r="7" spans="2:18" x14ac:dyDescent="0.2">
      <c r="B7" s="324">
        <v>1</v>
      </c>
      <c r="C7" s="325">
        <f t="shared" ref="C7:C70" si="0">C6+1</f>
        <v>2</v>
      </c>
      <c r="D7" s="326"/>
      <c r="E7" s="326"/>
      <c r="F7" s="327" t="s">
        <v>1358</v>
      </c>
      <c r="G7" s="328"/>
      <c r="H7" s="329"/>
      <c r="I7" s="329"/>
      <c r="J7" s="330"/>
      <c r="K7" s="331"/>
      <c r="L7" s="308" t="str">
        <f t="shared" ref="L7:L70" si="1">IFERROR($K7/$J7,"")</f>
        <v/>
      </c>
      <c r="M7" s="320"/>
      <c r="N7" s="378"/>
      <c r="O7" s="321"/>
      <c r="P7" s="332"/>
      <c r="Q7" s="309" t="str">
        <f t="shared" ref="Q7:Q70" si="2">IFERROR($O7/$J7,"")</f>
        <v/>
      </c>
      <c r="R7" s="333"/>
    </row>
    <row r="8" spans="2:18" x14ac:dyDescent="0.2">
      <c r="B8" s="324">
        <v>1</v>
      </c>
      <c r="C8" s="325">
        <f t="shared" si="0"/>
        <v>3</v>
      </c>
      <c r="D8" s="326"/>
      <c r="E8" s="326"/>
      <c r="F8" s="327" t="s">
        <v>1358</v>
      </c>
      <c r="G8" s="328"/>
      <c r="H8" s="329"/>
      <c r="I8" s="329"/>
      <c r="J8" s="330"/>
      <c r="K8" s="331"/>
      <c r="L8" s="308" t="str">
        <f t="shared" si="1"/>
        <v/>
      </c>
      <c r="M8" s="320"/>
      <c r="N8" s="378"/>
      <c r="O8" s="321"/>
      <c r="P8" s="332"/>
      <c r="Q8" s="309" t="str">
        <f t="shared" si="2"/>
        <v/>
      </c>
      <c r="R8" s="333"/>
    </row>
    <row r="9" spans="2:18" x14ac:dyDescent="0.2">
      <c r="B9" s="324">
        <v>1</v>
      </c>
      <c r="C9" s="325">
        <f t="shared" si="0"/>
        <v>4</v>
      </c>
      <c r="D9" s="326"/>
      <c r="E9" s="326"/>
      <c r="F9" s="327" t="s">
        <v>1358</v>
      </c>
      <c r="G9" s="328"/>
      <c r="H9" s="329"/>
      <c r="I9" s="334"/>
      <c r="J9" s="330"/>
      <c r="K9" s="331"/>
      <c r="L9" s="308" t="str">
        <f t="shared" si="1"/>
        <v/>
      </c>
      <c r="M9" s="320"/>
      <c r="N9" s="378"/>
      <c r="O9" s="321"/>
      <c r="P9" s="332"/>
      <c r="Q9" s="309" t="str">
        <f t="shared" si="2"/>
        <v/>
      </c>
      <c r="R9" s="333"/>
    </row>
    <row r="10" spans="2:18" x14ac:dyDescent="0.2">
      <c r="B10" s="324">
        <v>1</v>
      </c>
      <c r="C10" s="325">
        <f t="shared" si="0"/>
        <v>5</v>
      </c>
      <c r="D10" s="326"/>
      <c r="E10" s="326"/>
      <c r="F10" s="327" t="s">
        <v>1358</v>
      </c>
      <c r="G10" s="335"/>
      <c r="H10" s="329"/>
      <c r="I10" s="334"/>
      <c r="J10" s="330"/>
      <c r="K10" s="336"/>
      <c r="L10" s="308" t="str">
        <f t="shared" si="1"/>
        <v/>
      </c>
      <c r="M10" s="320"/>
      <c r="N10" s="378"/>
      <c r="O10" s="321"/>
      <c r="P10" s="337"/>
      <c r="Q10" s="309" t="str">
        <f t="shared" si="2"/>
        <v/>
      </c>
      <c r="R10" s="333"/>
    </row>
    <row r="11" spans="2:18" x14ac:dyDescent="0.2">
      <c r="B11" s="311">
        <v>2</v>
      </c>
      <c r="C11" s="325">
        <f t="shared" si="0"/>
        <v>6</v>
      </c>
      <c r="D11" s="326"/>
      <c r="E11" s="326"/>
      <c r="F11" s="327" t="s">
        <v>1358</v>
      </c>
      <c r="G11" s="335"/>
      <c r="H11" s="329"/>
      <c r="I11" s="329"/>
      <c r="J11" s="330"/>
      <c r="K11" s="336"/>
      <c r="L11" s="308" t="str">
        <f t="shared" si="1"/>
        <v/>
      </c>
      <c r="M11" s="320"/>
      <c r="N11" s="378"/>
      <c r="O11" s="321"/>
      <c r="P11" s="337"/>
      <c r="Q11" s="309" t="str">
        <f t="shared" si="2"/>
        <v/>
      </c>
      <c r="R11" s="333"/>
    </row>
    <row r="12" spans="2:18" x14ac:dyDescent="0.2">
      <c r="B12" s="324">
        <v>2</v>
      </c>
      <c r="C12" s="325">
        <f t="shared" si="0"/>
        <v>7</v>
      </c>
      <c r="D12" s="326"/>
      <c r="E12" s="326"/>
      <c r="F12" s="327" t="s">
        <v>1358</v>
      </c>
      <c r="G12" s="335"/>
      <c r="H12" s="329"/>
      <c r="I12" s="329"/>
      <c r="J12" s="330"/>
      <c r="K12" s="336"/>
      <c r="L12" s="308" t="str">
        <f t="shared" si="1"/>
        <v/>
      </c>
      <c r="M12" s="320"/>
      <c r="N12" s="378"/>
      <c r="O12" s="321"/>
      <c r="P12" s="337"/>
      <c r="Q12" s="309" t="str">
        <f t="shared" si="2"/>
        <v/>
      </c>
      <c r="R12" s="333"/>
    </row>
    <row r="13" spans="2:18" x14ac:dyDescent="0.2">
      <c r="B13" s="324">
        <v>2</v>
      </c>
      <c r="C13" s="325">
        <f t="shared" si="0"/>
        <v>8</v>
      </c>
      <c r="D13" s="326"/>
      <c r="E13" s="326"/>
      <c r="F13" s="327" t="s">
        <v>1358</v>
      </c>
      <c r="G13" s="335"/>
      <c r="H13" s="329"/>
      <c r="I13" s="329"/>
      <c r="J13" s="330"/>
      <c r="K13" s="336"/>
      <c r="L13" s="308" t="str">
        <f t="shared" si="1"/>
        <v/>
      </c>
      <c r="M13" s="320"/>
      <c r="N13" s="378"/>
      <c r="O13" s="321"/>
      <c r="P13" s="337"/>
      <c r="Q13" s="309" t="str">
        <f t="shared" si="2"/>
        <v/>
      </c>
      <c r="R13" s="333"/>
    </row>
    <row r="14" spans="2:18" x14ac:dyDescent="0.2">
      <c r="B14" s="324">
        <v>2</v>
      </c>
      <c r="C14" s="325">
        <f t="shared" si="0"/>
        <v>9</v>
      </c>
      <c r="D14" s="326"/>
      <c r="E14" s="326"/>
      <c r="F14" s="327" t="s">
        <v>1358</v>
      </c>
      <c r="G14" s="335"/>
      <c r="H14" s="329"/>
      <c r="I14" s="329"/>
      <c r="J14" s="330"/>
      <c r="K14" s="336"/>
      <c r="L14" s="308" t="str">
        <f t="shared" si="1"/>
        <v/>
      </c>
      <c r="M14" s="320"/>
      <c r="N14" s="378"/>
      <c r="O14" s="321"/>
      <c r="P14" s="337"/>
      <c r="Q14" s="309" t="str">
        <f t="shared" si="2"/>
        <v/>
      </c>
      <c r="R14" s="333"/>
    </row>
    <row r="15" spans="2:18" x14ac:dyDescent="0.2">
      <c r="B15" s="324">
        <v>2</v>
      </c>
      <c r="C15" s="325">
        <f t="shared" si="0"/>
        <v>10</v>
      </c>
      <c r="D15" s="326"/>
      <c r="E15" s="326"/>
      <c r="F15" s="327" t="s">
        <v>1358</v>
      </c>
      <c r="G15" s="335"/>
      <c r="H15" s="329"/>
      <c r="I15" s="329"/>
      <c r="J15" s="330"/>
      <c r="K15" s="336"/>
      <c r="L15" s="308" t="str">
        <f t="shared" si="1"/>
        <v/>
      </c>
      <c r="M15" s="320"/>
      <c r="N15" s="378"/>
      <c r="O15" s="321"/>
      <c r="P15" s="337"/>
      <c r="Q15" s="309" t="str">
        <f t="shared" si="2"/>
        <v/>
      </c>
      <c r="R15" s="333"/>
    </row>
    <row r="16" spans="2:18" x14ac:dyDescent="0.2">
      <c r="B16" s="311">
        <v>2</v>
      </c>
      <c r="C16" s="325">
        <f t="shared" si="0"/>
        <v>11</v>
      </c>
      <c r="D16" s="326"/>
      <c r="E16" s="326"/>
      <c r="F16" s="327" t="s">
        <v>1358</v>
      </c>
      <c r="G16" s="335"/>
      <c r="H16" s="329"/>
      <c r="I16" s="329"/>
      <c r="J16" s="330"/>
      <c r="K16" s="336"/>
      <c r="L16" s="308" t="str">
        <f t="shared" si="1"/>
        <v/>
      </c>
      <c r="M16" s="320"/>
      <c r="N16" s="378"/>
      <c r="O16" s="321"/>
      <c r="P16" s="337"/>
      <c r="Q16" s="309" t="str">
        <f t="shared" si="2"/>
        <v/>
      </c>
      <c r="R16" s="333"/>
    </row>
    <row r="17" spans="2:18" x14ac:dyDescent="0.2">
      <c r="B17" s="324"/>
      <c r="C17" s="325">
        <f t="shared" si="0"/>
        <v>12</v>
      </c>
      <c r="D17" s="326"/>
      <c r="E17" s="326"/>
      <c r="F17" s="327" t="s">
        <v>1358</v>
      </c>
      <c r="G17" s="335"/>
      <c r="H17" s="329"/>
      <c r="I17" s="329"/>
      <c r="J17" s="330"/>
      <c r="K17" s="336"/>
      <c r="L17" s="308" t="str">
        <f t="shared" si="1"/>
        <v/>
      </c>
      <c r="M17" s="320"/>
      <c r="N17" s="378"/>
      <c r="O17" s="321"/>
      <c r="P17" s="337"/>
      <c r="Q17" s="309" t="str">
        <f t="shared" si="2"/>
        <v/>
      </c>
      <c r="R17" s="333"/>
    </row>
    <row r="18" spans="2:18" x14ac:dyDescent="0.2">
      <c r="B18" s="324"/>
      <c r="C18" s="325">
        <f t="shared" si="0"/>
        <v>13</v>
      </c>
      <c r="D18" s="326"/>
      <c r="E18" s="326"/>
      <c r="F18" s="327" t="s">
        <v>1358</v>
      </c>
      <c r="G18" s="335"/>
      <c r="H18" s="329"/>
      <c r="I18" s="329"/>
      <c r="J18" s="330"/>
      <c r="K18" s="336"/>
      <c r="L18" s="308" t="str">
        <f t="shared" si="1"/>
        <v/>
      </c>
      <c r="M18" s="320"/>
      <c r="N18" s="378"/>
      <c r="O18" s="321"/>
      <c r="P18" s="337"/>
      <c r="Q18" s="309" t="str">
        <f t="shared" si="2"/>
        <v/>
      </c>
      <c r="R18" s="333"/>
    </row>
    <row r="19" spans="2:18" x14ac:dyDescent="0.2">
      <c r="B19" s="324"/>
      <c r="C19" s="325">
        <f t="shared" si="0"/>
        <v>14</v>
      </c>
      <c r="D19" s="326"/>
      <c r="E19" s="326"/>
      <c r="F19" s="327" t="s">
        <v>1358</v>
      </c>
      <c r="G19" s="335"/>
      <c r="H19" s="329"/>
      <c r="I19" s="329"/>
      <c r="J19" s="330"/>
      <c r="K19" s="336"/>
      <c r="L19" s="308" t="str">
        <f t="shared" si="1"/>
        <v/>
      </c>
      <c r="M19" s="320"/>
      <c r="N19" s="378"/>
      <c r="O19" s="321"/>
      <c r="P19" s="337"/>
      <c r="Q19" s="309" t="str">
        <f t="shared" si="2"/>
        <v/>
      </c>
      <c r="R19" s="333"/>
    </row>
    <row r="20" spans="2:18" x14ac:dyDescent="0.2">
      <c r="B20" s="324"/>
      <c r="C20" s="325">
        <f t="shared" si="0"/>
        <v>15</v>
      </c>
      <c r="D20" s="326"/>
      <c r="E20" s="326"/>
      <c r="F20" s="327" t="s">
        <v>1358</v>
      </c>
      <c r="G20" s="335"/>
      <c r="H20" s="329"/>
      <c r="I20" s="329"/>
      <c r="J20" s="330"/>
      <c r="K20" s="336"/>
      <c r="L20" s="308" t="str">
        <f t="shared" si="1"/>
        <v/>
      </c>
      <c r="M20" s="320"/>
      <c r="N20" s="378"/>
      <c r="O20" s="321"/>
      <c r="P20" s="337"/>
      <c r="Q20" s="309" t="str">
        <f t="shared" si="2"/>
        <v/>
      </c>
      <c r="R20" s="333"/>
    </row>
    <row r="21" spans="2:18" x14ac:dyDescent="0.2">
      <c r="B21" s="311"/>
      <c r="C21" s="325">
        <f t="shared" si="0"/>
        <v>16</v>
      </c>
      <c r="D21" s="326"/>
      <c r="E21" s="326"/>
      <c r="F21" s="327" t="s">
        <v>1358</v>
      </c>
      <c r="G21" s="335"/>
      <c r="H21" s="329"/>
      <c r="I21" s="329"/>
      <c r="J21" s="330"/>
      <c r="K21" s="336"/>
      <c r="L21" s="308" t="str">
        <f t="shared" si="1"/>
        <v/>
      </c>
      <c r="M21" s="320"/>
      <c r="N21" s="378"/>
      <c r="O21" s="321"/>
      <c r="P21" s="337"/>
      <c r="Q21" s="309" t="str">
        <f t="shared" si="2"/>
        <v/>
      </c>
      <c r="R21" s="333"/>
    </row>
    <row r="22" spans="2:18" x14ac:dyDescent="0.2">
      <c r="B22" s="324"/>
      <c r="C22" s="325">
        <f t="shared" si="0"/>
        <v>17</v>
      </c>
      <c r="D22" s="326"/>
      <c r="E22" s="326"/>
      <c r="F22" s="327" t="s">
        <v>1358</v>
      </c>
      <c r="G22" s="335"/>
      <c r="H22" s="329"/>
      <c r="I22" s="329"/>
      <c r="J22" s="330"/>
      <c r="K22" s="336"/>
      <c r="L22" s="308" t="str">
        <f t="shared" si="1"/>
        <v/>
      </c>
      <c r="M22" s="320"/>
      <c r="N22" s="378"/>
      <c r="O22" s="321"/>
      <c r="P22" s="337"/>
      <c r="Q22" s="309" t="str">
        <f t="shared" si="2"/>
        <v/>
      </c>
      <c r="R22" s="333"/>
    </row>
    <row r="23" spans="2:18" x14ac:dyDescent="0.2">
      <c r="B23" s="324"/>
      <c r="C23" s="325">
        <f t="shared" si="0"/>
        <v>18</v>
      </c>
      <c r="D23" s="326"/>
      <c r="E23" s="326"/>
      <c r="F23" s="327" t="s">
        <v>1358</v>
      </c>
      <c r="G23" s="335"/>
      <c r="H23" s="329"/>
      <c r="I23" s="329"/>
      <c r="J23" s="330"/>
      <c r="K23" s="336"/>
      <c r="L23" s="308" t="str">
        <f t="shared" si="1"/>
        <v/>
      </c>
      <c r="M23" s="320"/>
      <c r="N23" s="378"/>
      <c r="O23" s="321"/>
      <c r="P23" s="337"/>
      <c r="Q23" s="309" t="str">
        <f t="shared" si="2"/>
        <v/>
      </c>
      <c r="R23" s="333"/>
    </row>
    <row r="24" spans="2:18" x14ac:dyDescent="0.2">
      <c r="B24" s="324"/>
      <c r="C24" s="325">
        <f t="shared" si="0"/>
        <v>19</v>
      </c>
      <c r="D24" s="326"/>
      <c r="E24" s="326"/>
      <c r="F24" s="327" t="s">
        <v>1358</v>
      </c>
      <c r="G24" s="335"/>
      <c r="H24" s="329"/>
      <c r="I24" s="329"/>
      <c r="J24" s="330"/>
      <c r="K24" s="336"/>
      <c r="L24" s="308" t="str">
        <f t="shared" si="1"/>
        <v/>
      </c>
      <c r="M24" s="320"/>
      <c r="N24" s="378"/>
      <c r="O24" s="321"/>
      <c r="P24" s="337"/>
      <c r="Q24" s="309" t="str">
        <f t="shared" si="2"/>
        <v/>
      </c>
      <c r="R24" s="333"/>
    </row>
    <row r="25" spans="2:18" x14ac:dyDescent="0.2">
      <c r="B25" s="324"/>
      <c r="C25" s="325">
        <f t="shared" si="0"/>
        <v>20</v>
      </c>
      <c r="D25" s="326"/>
      <c r="E25" s="326"/>
      <c r="F25" s="327" t="s">
        <v>1358</v>
      </c>
      <c r="G25" s="335"/>
      <c r="H25" s="329"/>
      <c r="I25" s="329"/>
      <c r="J25" s="330"/>
      <c r="K25" s="336"/>
      <c r="L25" s="308" t="str">
        <f t="shared" si="1"/>
        <v/>
      </c>
      <c r="M25" s="320"/>
      <c r="N25" s="378"/>
      <c r="O25" s="321"/>
      <c r="P25" s="337"/>
      <c r="Q25" s="309" t="str">
        <f t="shared" si="2"/>
        <v/>
      </c>
      <c r="R25" s="333"/>
    </row>
    <row r="26" spans="2:18" x14ac:dyDescent="0.2">
      <c r="B26" s="311"/>
      <c r="C26" s="325">
        <f t="shared" si="0"/>
        <v>21</v>
      </c>
      <c r="D26" s="326"/>
      <c r="E26" s="326"/>
      <c r="F26" s="327" t="s">
        <v>1358</v>
      </c>
      <c r="G26" s="335"/>
      <c r="H26" s="329"/>
      <c r="I26" s="329"/>
      <c r="J26" s="330"/>
      <c r="K26" s="336"/>
      <c r="L26" s="308" t="str">
        <f t="shared" si="1"/>
        <v/>
      </c>
      <c r="M26" s="320"/>
      <c r="N26" s="378"/>
      <c r="O26" s="321"/>
      <c r="P26" s="337"/>
      <c r="Q26" s="309" t="str">
        <f t="shared" si="2"/>
        <v/>
      </c>
      <c r="R26" s="333"/>
    </row>
    <row r="27" spans="2:18" x14ac:dyDescent="0.2">
      <c r="B27" s="324"/>
      <c r="C27" s="325">
        <f t="shared" si="0"/>
        <v>22</v>
      </c>
      <c r="D27" s="82"/>
      <c r="E27" s="82"/>
      <c r="F27" s="327" t="s">
        <v>1358</v>
      </c>
      <c r="G27" s="338"/>
      <c r="H27" s="329"/>
      <c r="I27" s="329"/>
      <c r="J27" s="330"/>
      <c r="K27" s="339"/>
      <c r="L27" s="308" t="str">
        <f t="shared" si="1"/>
        <v/>
      </c>
      <c r="M27" s="320"/>
      <c r="N27" s="378"/>
      <c r="O27" s="321"/>
      <c r="P27" s="340"/>
      <c r="Q27" s="309" t="str">
        <f t="shared" si="2"/>
        <v/>
      </c>
      <c r="R27" s="341"/>
    </row>
    <row r="28" spans="2:18" x14ac:dyDescent="0.2">
      <c r="B28" s="324"/>
      <c r="C28" s="325">
        <f t="shared" si="0"/>
        <v>23</v>
      </c>
      <c r="D28" s="82"/>
      <c r="E28" s="82"/>
      <c r="F28" s="327" t="s">
        <v>1358</v>
      </c>
      <c r="G28" s="338"/>
      <c r="H28" s="329"/>
      <c r="I28" s="329"/>
      <c r="J28" s="330"/>
      <c r="K28" s="339"/>
      <c r="L28" s="308" t="str">
        <f t="shared" si="1"/>
        <v/>
      </c>
      <c r="M28" s="320"/>
      <c r="N28" s="378"/>
      <c r="O28" s="321"/>
      <c r="P28" s="340"/>
      <c r="Q28" s="309" t="str">
        <f t="shared" si="2"/>
        <v/>
      </c>
      <c r="R28" s="241"/>
    </row>
    <row r="29" spans="2:18" x14ac:dyDescent="0.2">
      <c r="B29" s="324"/>
      <c r="C29" s="325">
        <f t="shared" si="0"/>
        <v>24</v>
      </c>
      <c r="D29" s="82"/>
      <c r="E29" s="82"/>
      <c r="F29" s="327" t="s">
        <v>1358</v>
      </c>
      <c r="G29" s="338"/>
      <c r="H29" s="329"/>
      <c r="I29" s="329"/>
      <c r="J29" s="330"/>
      <c r="K29" s="339"/>
      <c r="L29" s="308" t="str">
        <f t="shared" si="1"/>
        <v/>
      </c>
      <c r="M29" s="320"/>
      <c r="N29" s="378"/>
      <c r="O29" s="321"/>
      <c r="P29" s="340"/>
      <c r="Q29" s="309" t="str">
        <f t="shared" si="2"/>
        <v/>
      </c>
      <c r="R29" s="241"/>
    </row>
    <row r="30" spans="2:18" x14ac:dyDescent="0.2">
      <c r="B30" s="324"/>
      <c r="C30" s="325">
        <f t="shared" si="0"/>
        <v>25</v>
      </c>
      <c r="D30" s="82"/>
      <c r="E30" s="82"/>
      <c r="F30" s="327" t="s">
        <v>1358</v>
      </c>
      <c r="G30" s="338"/>
      <c r="H30" s="329"/>
      <c r="I30" s="329"/>
      <c r="J30" s="330"/>
      <c r="K30" s="339"/>
      <c r="L30" s="308" t="str">
        <f t="shared" si="1"/>
        <v/>
      </c>
      <c r="M30" s="320"/>
      <c r="N30" s="378"/>
      <c r="O30" s="321"/>
      <c r="P30" s="340"/>
      <c r="Q30" s="309" t="str">
        <f t="shared" si="2"/>
        <v/>
      </c>
      <c r="R30" s="241"/>
    </row>
    <row r="31" spans="2:18" x14ac:dyDescent="0.2">
      <c r="B31" s="311"/>
      <c r="C31" s="325">
        <f t="shared" si="0"/>
        <v>26</v>
      </c>
      <c r="D31" s="82"/>
      <c r="E31" s="82"/>
      <c r="F31" s="327" t="s">
        <v>1358</v>
      </c>
      <c r="G31" s="338"/>
      <c r="H31" s="329"/>
      <c r="I31" s="329"/>
      <c r="J31" s="330"/>
      <c r="K31" s="339"/>
      <c r="L31" s="308" t="str">
        <f t="shared" si="1"/>
        <v/>
      </c>
      <c r="M31" s="320"/>
      <c r="N31" s="378"/>
      <c r="O31" s="321"/>
      <c r="P31" s="340"/>
      <c r="Q31" s="309" t="str">
        <f t="shared" si="2"/>
        <v/>
      </c>
      <c r="R31" s="242"/>
    </row>
    <row r="32" spans="2:18" x14ac:dyDescent="0.2">
      <c r="B32" s="324"/>
      <c r="C32" s="325">
        <f t="shared" si="0"/>
        <v>27</v>
      </c>
      <c r="D32" s="82"/>
      <c r="E32" s="82"/>
      <c r="F32" s="327" t="s">
        <v>1358</v>
      </c>
      <c r="G32" s="338"/>
      <c r="H32" s="329"/>
      <c r="I32" s="329"/>
      <c r="J32" s="330"/>
      <c r="K32" s="339"/>
      <c r="L32" s="308" t="str">
        <f t="shared" si="1"/>
        <v/>
      </c>
      <c r="M32" s="320"/>
      <c r="N32" s="378"/>
      <c r="O32" s="321"/>
      <c r="P32" s="340"/>
      <c r="Q32" s="309" t="str">
        <f t="shared" si="2"/>
        <v/>
      </c>
      <c r="R32" s="242"/>
    </row>
    <row r="33" spans="2:18" x14ac:dyDescent="0.2">
      <c r="B33" s="324"/>
      <c r="C33" s="325">
        <f t="shared" si="0"/>
        <v>28</v>
      </c>
      <c r="D33" s="82"/>
      <c r="E33" s="82"/>
      <c r="F33" s="327" t="s">
        <v>1358</v>
      </c>
      <c r="G33" s="335"/>
      <c r="H33" s="329"/>
      <c r="I33" s="329"/>
      <c r="J33" s="330"/>
      <c r="K33" s="339"/>
      <c r="L33" s="308" t="str">
        <f t="shared" si="1"/>
        <v/>
      </c>
      <c r="M33" s="320"/>
      <c r="N33" s="378"/>
      <c r="O33" s="321"/>
      <c r="P33" s="337"/>
      <c r="Q33" s="309" t="str">
        <f t="shared" si="2"/>
        <v/>
      </c>
      <c r="R33" s="333"/>
    </row>
    <row r="34" spans="2:18" x14ac:dyDescent="0.2">
      <c r="B34" s="324"/>
      <c r="C34" s="325">
        <f t="shared" si="0"/>
        <v>29</v>
      </c>
      <c r="D34" s="82"/>
      <c r="E34" s="82"/>
      <c r="F34" s="327" t="s">
        <v>1358</v>
      </c>
      <c r="G34" s="338"/>
      <c r="H34" s="329"/>
      <c r="I34" s="329"/>
      <c r="J34" s="330"/>
      <c r="K34" s="339"/>
      <c r="L34" s="308" t="str">
        <f t="shared" si="1"/>
        <v/>
      </c>
      <c r="M34" s="320"/>
      <c r="N34" s="378"/>
      <c r="O34" s="321"/>
      <c r="P34" s="340"/>
      <c r="Q34" s="309" t="str">
        <f t="shared" si="2"/>
        <v/>
      </c>
      <c r="R34" s="342"/>
    </row>
    <row r="35" spans="2:18" x14ac:dyDescent="0.2">
      <c r="B35" s="324"/>
      <c r="C35" s="325">
        <f t="shared" si="0"/>
        <v>30</v>
      </c>
      <c r="D35" s="82"/>
      <c r="E35" s="82"/>
      <c r="F35" s="327" t="s">
        <v>1358</v>
      </c>
      <c r="G35" s="338"/>
      <c r="H35" s="329"/>
      <c r="I35" s="329"/>
      <c r="J35" s="330"/>
      <c r="K35" s="339"/>
      <c r="L35" s="308" t="str">
        <f t="shared" si="1"/>
        <v/>
      </c>
      <c r="M35" s="320"/>
      <c r="N35" s="378"/>
      <c r="O35" s="321"/>
      <c r="P35" s="340"/>
      <c r="Q35" s="309" t="str">
        <f t="shared" si="2"/>
        <v/>
      </c>
      <c r="R35" s="343"/>
    </row>
    <row r="36" spans="2:18" x14ac:dyDescent="0.2">
      <c r="B36" s="311"/>
      <c r="C36" s="325">
        <f t="shared" si="0"/>
        <v>31</v>
      </c>
      <c r="D36" s="82"/>
      <c r="E36" s="82"/>
      <c r="F36" s="327" t="s">
        <v>1358</v>
      </c>
      <c r="G36" s="338"/>
      <c r="H36" s="329"/>
      <c r="I36" s="329"/>
      <c r="J36" s="330"/>
      <c r="K36" s="339"/>
      <c r="L36" s="308" t="str">
        <f t="shared" si="1"/>
        <v/>
      </c>
      <c r="M36" s="320"/>
      <c r="N36" s="378"/>
      <c r="O36" s="321"/>
      <c r="P36" s="340"/>
      <c r="Q36" s="309" t="str">
        <f t="shared" si="2"/>
        <v/>
      </c>
      <c r="R36" s="333"/>
    </row>
    <row r="37" spans="2:18" x14ac:dyDescent="0.2">
      <c r="B37" s="324"/>
      <c r="C37" s="325">
        <f t="shared" si="0"/>
        <v>32</v>
      </c>
      <c r="D37" s="82"/>
      <c r="E37" s="82"/>
      <c r="F37" s="327" t="s">
        <v>1358</v>
      </c>
      <c r="G37" s="338"/>
      <c r="H37" s="329"/>
      <c r="I37" s="329"/>
      <c r="J37" s="330"/>
      <c r="K37" s="339"/>
      <c r="L37" s="308" t="str">
        <f t="shared" si="1"/>
        <v/>
      </c>
      <c r="M37" s="320"/>
      <c r="N37" s="378"/>
      <c r="O37" s="321"/>
      <c r="P37" s="340"/>
      <c r="Q37" s="309" t="str">
        <f t="shared" si="2"/>
        <v/>
      </c>
      <c r="R37" s="344"/>
    </row>
    <row r="38" spans="2:18" x14ac:dyDescent="0.2">
      <c r="B38" s="324"/>
      <c r="C38" s="325">
        <f t="shared" si="0"/>
        <v>33</v>
      </c>
      <c r="D38" s="82"/>
      <c r="E38" s="82"/>
      <c r="F38" s="327" t="s">
        <v>1358</v>
      </c>
      <c r="G38" s="338"/>
      <c r="H38" s="329"/>
      <c r="I38" s="329"/>
      <c r="J38" s="330"/>
      <c r="K38" s="339"/>
      <c r="L38" s="308" t="str">
        <f t="shared" si="1"/>
        <v/>
      </c>
      <c r="M38" s="320"/>
      <c r="N38" s="378"/>
      <c r="O38" s="321"/>
      <c r="P38" s="340"/>
      <c r="Q38" s="309" t="str">
        <f t="shared" si="2"/>
        <v/>
      </c>
      <c r="R38" s="345"/>
    </row>
    <row r="39" spans="2:18" x14ac:dyDescent="0.2">
      <c r="B39" s="324"/>
      <c r="C39" s="325">
        <f t="shared" si="0"/>
        <v>34</v>
      </c>
      <c r="D39" s="82"/>
      <c r="E39" s="82"/>
      <c r="F39" s="327" t="s">
        <v>1358</v>
      </c>
      <c r="G39" s="338"/>
      <c r="H39" s="329"/>
      <c r="I39" s="329"/>
      <c r="J39" s="330"/>
      <c r="K39" s="339"/>
      <c r="L39" s="308" t="str">
        <f t="shared" si="1"/>
        <v/>
      </c>
      <c r="M39" s="320"/>
      <c r="N39" s="378"/>
      <c r="O39" s="321"/>
      <c r="P39" s="340"/>
      <c r="Q39" s="309" t="str">
        <f t="shared" si="2"/>
        <v/>
      </c>
      <c r="R39" s="345"/>
    </row>
    <row r="40" spans="2:18" x14ac:dyDescent="0.2">
      <c r="B40" s="324"/>
      <c r="C40" s="325">
        <f t="shared" si="0"/>
        <v>35</v>
      </c>
      <c r="D40" s="82"/>
      <c r="E40" s="82"/>
      <c r="F40" s="327" t="s">
        <v>1358</v>
      </c>
      <c r="G40" s="338"/>
      <c r="H40" s="329"/>
      <c r="I40" s="329"/>
      <c r="J40" s="330"/>
      <c r="K40" s="339"/>
      <c r="L40" s="308" t="str">
        <f t="shared" si="1"/>
        <v/>
      </c>
      <c r="M40" s="320"/>
      <c r="N40" s="378"/>
      <c r="O40" s="321"/>
      <c r="P40" s="340"/>
      <c r="Q40" s="309" t="str">
        <f t="shared" si="2"/>
        <v/>
      </c>
      <c r="R40" s="345"/>
    </row>
    <row r="41" spans="2:18" x14ac:dyDescent="0.2">
      <c r="B41" s="311"/>
      <c r="C41" s="325">
        <f t="shared" si="0"/>
        <v>36</v>
      </c>
      <c r="D41" s="82"/>
      <c r="E41" s="82"/>
      <c r="F41" s="327" t="s">
        <v>1358</v>
      </c>
      <c r="G41" s="338"/>
      <c r="H41" s="329"/>
      <c r="I41" s="329"/>
      <c r="J41" s="330"/>
      <c r="K41" s="339"/>
      <c r="L41" s="308" t="str">
        <f t="shared" si="1"/>
        <v/>
      </c>
      <c r="M41" s="320"/>
      <c r="N41" s="378"/>
      <c r="O41" s="321"/>
      <c r="P41" s="340"/>
      <c r="Q41" s="309" t="str">
        <f t="shared" si="2"/>
        <v/>
      </c>
      <c r="R41" s="346"/>
    </row>
    <row r="42" spans="2:18" x14ac:dyDescent="0.2">
      <c r="B42" s="324"/>
      <c r="C42" s="325">
        <f t="shared" si="0"/>
        <v>37</v>
      </c>
      <c r="D42" s="82"/>
      <c r="E42" s="82"/>
      <c r="F42" s="327" t="s">
        <v>1358</v>
      </c>
      <c r="G42" s="338"/>
      <c r="H42" s="329"/>
      <c r="I42" s="329"/>
      <c r="J42" s="330"/>
      <c r="K42" s="339"/>
      <c r="L42" s="308" t="str">
        <f t="shared" si="1"/>
        <v/>
      </c>
      <c r="M42" s="320"/>
      <c r="N42" s="378"/>
      <c r="O42" s="321"/>
      <c r="P42" s="340"/>
      <c r="Q42" s="309" t="str">
        <f t="shared" si="2"/>
        <v/>
      </c>
      <c r="R42" s="347"/>
    </row>
    <row r="43" spans="2:18" x14ac:dyDescent="0.2">
      <c r="B43" s="324"/>
      <c r="C43" s="325">
        <f t="shared" si="0"/>
        <v>38</v>
      </c>
      <c r="D43" s="82"/>
      <c r="E43" s="82"/>
      <c r="F43" s="327" t="s">
        <v>1358</v>
      </c>
      <c r="G43" s="338"/>
      <c r="H43" s="329"/>
      <c r="I43" s="329"/>
      <c r="J43" s="330"/>
      <c r="K43" s="339"/>
      <c r="L43" s="308" t="str">
        <f t="shared" si="1"/>
        <v/>
      </c>
      <c r="M43" s="320"/>
      <c r="N43" s="378"/>
      <c r="O43" s="321"/>
      <c r="P43" s="340"/>
      <c r="Q43" s="309" t="str">
        <f t="shared" si="2"/>
        <v/>
      </c>
      <c r="R43" s="243"/>
    </row>
    <row r="44" spans="2:18" x14ac:dyDescent="0.2">
      <c r="B44" s="324"/>
      <c r="C44" s="325">
        <f t="shared" si="0"/>
        <v>39</v>
      </c>
      <c r="D44" s="82"/>
      <c r="E44" s="82"/>
      <c r="F44" s="327" t="s">
        <v>1358</v>
      </c>
      <c r="G44" s="338"/>
      <c r="H44" s="329"/>
      <c r="I44" s="329"/>
      <c r="J44" s="330"/>
      <c r="K44" s="339"/>
      <c r="L44" s="308" t="str">
        <f t="shared" si="1"/>
        <v/>
      </c>
      <c r="M44" s="320"/>
      <c r="N44" s="378"/>
      <c r="O44" s="321"/>
      <c r="P44" s="340"/>
      <c r="Q44" s="309" t="str">
        <f t="shared" si="2"/>
        <v/>
      </c>
      <c r="R44" s="348"/>
    </row>
    <row r="45" spans="2:18" x14ac:dyDescent="0.2">
      <c r="B45" s="324"/>
      <c r="C45" s="325">
        <f t="shared" si="0"/>
        <v>40</v>
      </c>
      <c r="D45" s="82"/>
      <c r="E45" s="82"/>
      <c r="F45" s="327" t="s">
        <v>1358</v>
      </c>
      <c r="G45" s="338"/>
      <c r="H45" s="329"/>
      <c r="I45" s="329"/>
      <c r="J45" s="330"/>
      <c r="K45" s="339"/>
      <c r="L45" s="308" t="str">
        <f t="shared" si="1"/>
        <v/>
      </c>
      <c r="M45" s="320"/>
      <c r="N45" s="378"/>
      <c r="O45" s="321"/>
      <c r="P45" s="340"/>
      <c r="Q45" s="309" t="str">
        <f t="shared" si="2"/>
        <v/>
      </c>
      <c r="R45" s="348"/>
    </row>
    <row r="46" spans="2:18" x14ac:dyDescent="0.2">
      <c r="B46" s="311"/>
      <c r="C46" s="325">
        <f t="shared" si="0"/>
        <v>41</v>
      </c>
      <c r="D46" s="82"/>
      <c r="E46" s="82"/>
      <c r="F46" s="327" t="s">
        <v>1358</v>
      </c>
      <c r="G46" s="338"/>
      <c r="H46" s="329"/>
      <c r="I46" s="329"/>
      <c r="J46" s="330"/>
      <c r="K46" s="339"/>
      <c r="L46" s="308" t="str">
        <f t="shared" si="1"/>
        <v/>
      </c>
      <c r="M46" s="320"/>
      <c r="N46" s="378"/>
      <c r="O46" s="321"/>
      <c r="P46" s="340"/>
      <c r="Q46" s="309" t="str">
        <f t="shared" si="2"/>
        <v/>
      </c>
      <c r="R46" s="348"/>
    </row>
    <row r="47" spans="2:18" x14ac:dyDescent="0.2">
      <c r="B47" s="324"/>
      <c r="C47" s="325">
        <f t="shared" si="0"/>
        <v>42</v>
      </c>
      <c r="D47" s="82"/>
      <c r="E47" s="82"/>
      <c r="F47" s="327" t="s">
        <v>1358</v>
      </c>
      <c r="G47" s="338"/>
      <c r="H47" s="329"/>
      <c r="I47" s="329"/>
      <c r="J47" s="330"/>
      <c r="K47" s="339"/>
      <c r="L47" s="308" t="str">
        <f t="shared" si="1"/>
        <v/>
      </c>
      <c r="M47" s="320"/>
      <c r="N47" s="378"/>
      <c r="O47" s="321"/>
      <c r="P47" s="340"/>
      <c r="Q47" s="309" t="str">
        <f t="shared" si="2"/>
        <v/>
      </c>
      <c r="R47" s="348"/>
    </row>
    <row r="48" spans="2:18" x14ac:dyDescent="0.2">
      <c r="B48" s="324"/>
      <c r="C48" s="325">
        <f t="shared" si="0"/>
        <v>43</v>
      </c>
      <c r="D48" s="82"/>
      <c r="E48" s="82"/>
      <c r="F48" s="327" t="s">
        <v>1358</v>
      </c>
      <c r="G48" s="338"/>
      <c r="H48" s="329"/>
      <c r="I48" s="329"/>
      <c r="J48" s="330"/>
      <c r="K48" s="339"/>
      <c r="L48" s="308" t="str">
        <f t="shared" si="1"/>
        <v/>
      </c>
      <c r="M48" s="320"/>
      <c r="N48" s="378"/>
      <c r="O48" s="321"/>
      <c r="P48" s="340"/>
      <c r="Q48" s="309" t="str">
        <f t="shared" si="2"/>
        <v/>
      </c>
      <c r="R48" s="242"/>
    </row>
    <row r="49" spans="2:18" x14ac:dyDescent="0.2">
      <c r="B49" s="324"/>
      <c r="C49" s="325">
        <f t="shared" si="0"/>
        <v>44</v>
      </c>
      <c r="D49" s="82"/>
      <c r="E49" s="82"/>
      <c r="F49" s="327" t="s">
        <v>1358</v>
      </c>
      <c r="G49" s="338"/>
      <c r="H49" s="329"/>
      <c r="I49" s="329"/>
      <c r="J49" s="330"/>
      <c r="K49" s="339"/>
      <c r="L49" s="308" t="str">
        <f t="shared" si="1"/>
        <v/>
      </c>
      <c r="M49" s="320"/>
      <c r="N49" s="378"/>
      <c r="O49" s="321"/>
      <c r="P49" s="340"/>
      <c r="Q49" s="309" t="str">
        <f t="shared" si="2"/>
        <v/>
      </c>
      <c r="R49" s="348"/>
    </row>
    <row r="50" spans="2:18" x14ac:dyDescent="0.2">
      <c r="B50" s="324"/>
      <c r="C50" s="325">
        <f t="shared" si="0"/>
        <v>45</v>
      </c>
      <c r="D50" s="82"/>
      <c r="E50" s="82"/>
      <c r="F50" s="327" t="s">
        <v>1358</v>
      </c>
      <c r="G50" s="338"/>
      <c r="H50" s="329"/>
      <c r="I50" s="329"/>
      <c r="J50" s="330"/>
      <c r="K50" s="339"/>
      <c r="L50" s="308" t="str">
        <f t="shared" si="1"/>
        <v/>
      </c>
      <c r="M50" s="320"/>
      <c r="N50" s="378"/>
      <c r="O50" s="321"/>
      <c r="P50" s="340"/>
      <c r="Q50" s="309" t="str">
        <f t="shared" si="2"/>
        <v/>
      </c>
      <c r="R50" s="349"/>
    </row>
    <row r="51" spans="2:18" x14ac:dyDescent="0.2">
      <c r="B51" s="311"/>
      <c r="C51" s="325">
        <f t="shared" si="0"/>
        <v>46</v>
      </c>
      <c r="D51" s="82"/>
      <c r="E51" s="82"/>
      <c r="F51" s="327" t="s">
        <v>1358</v>
      </c>
      <c r="G51" s="338"/>
      <c r="H51" s="329"/>
      <c r="I51" s="329"/>
      <c r="J51" s="330"/>
      <c r="K51" s="339"/>
      <c r="L51" s="308" t="str">
        <f t="shared" si="1"/>
        <v/>
      </c>
      <c r="M51" s="320"/>
      <c r="N51" s="378"/>
      <c r="O51" s="321"/>
      <c r="P51" s="340"/>
      <c r="Q51" s="309" t="str">
        <f t="shared" si="2"/>
        <v/>
      </c>
      <c r="R51" s="350"/>
    </row>
    <row r="52" spans="2:18" x14ac:dyDescent="0.2">
      <c r="B52" s="324"/>
      <c r="C52" s="325">
        <f t="shared" si="0"/>
        <v>47</v>
      </c>
      <c r="D52" s="82"/>
      <c r="E52" s="82"/>
      <c r="F52" s="327" t="s">
        <v>1358</v>
      </c>
      <c r="G52" s="338"/>
      <c r="H52" s="329"/>
      <c r="I52" s="329"/>
      <c r="J52" s="330"/>
      <c r="K52" s="339"/>
      <c r="L52" s="308" t="str">
        <f t="shared" si="1"/>
        <v/>
      </c>
      <c r="M52" s="320"/>
      <c r="N52" s="378"/>
      <c r="O52" s="321"/>
      <c r="P52" s="340"/>
      <c r="Q52" s="309" t="str">
        <f t="shared" si="2"/>
        <v/>
      </c>
      <c r="R52" s="351"/>
    </row>
    <row r="53" spans="2:18" x14ac:dyDescent="0.2">
      <c r="B53" s="324"/>
      <c r="C53" s="325">
        <f t="shared" si="0"/>
        <v>48</v>
      </c>
      <c r="D53" s="82"/>
      <c r="E53" s="82"/>
      <c r="F53" s="327" t="s">
        <v>1358</v>
      </c>
      <c r="G53" s="338"/>
      <c r="H53" s="329"/>
      <c r="I53" s="329"/>
      <c r="J53" s="330"/>
      <c r="K53" s="339"/>
      <c r="L53" s="308" t="str">
        <f t="shared" si="1"/>
        <v/>
      </c>
      <c r="M53" s="320"/>
      <c r="N53" s="378"/>
      <c r="O53" s="321"/>
      <c r="P53" s="340"/>
      <c r="Q53" s="309" t="str">
        <f t="shared" si="2"/>
        <v/>
      </c>
      <c r="R53" s="350"/>
    </row>
    <row r="54" spans="2:18" x14ac:dyDescent="0.2">
      <c r="B54" s="324"/>
      <c r="C54" s="325">
        <f t="shared" si="0"/>
        <v>49</v>
      </c>
      <c r="D54" s="82"/>
      <c r="E54" s="82"/>
      <c r="F54" s="327" t="s">
        <v>1358</v>
      </c>
      <c r="G54" s="338"/>
      <c r="H54" s="329"/>
      <c r="I54" s="329"/>
      <c r="J54" s="330"/>
      <c r="K54" s="339"/>
      <c r="L54" s="308" t="str">
        <f t="shared" si="1"/>
        <v/>
      </c>
      <c r="M54" s="320"/>
      <c r="N54" s="378"/>
      <c r="O54" s="321"/>
      <c r="P54" s="340"/>
      <c r="Q54" s="309" t="str">
        <f t="shared" si="2"/>
        <v/>
      </c>
      <c r="R54" s="350"/>
    </row>
    <row r="55" spans="2:18" x14ac:dyDescent="0.2">
      <c r="B55" s="324"/>
      <c r="C55" s="325">
        <f t="shared" si="0"/>
        <v>50</v>
      </c>
      <c r="D55" s="82"/>
      <c r="E55" s="82"/>
      <c r="F55" s="327" t="s">
        <v>1358</v>
      </c>
      <c r="G55" s="338"/>
      <c r="H55" s="329"/>
      <c r="I55" s="329"/>
      <c r="J55" s="330"/>
      <c r="K55" s="339"/>
      <c r="L55" s="308" t="str">
        <f t="shared" si="1"/>
        <v/>
      </c>
      <c r="M55" s="320"/>
      <c r="N55" s="378"/>
      <c r="O55" s="321"/>
      <c r="P55" s="340"/>
      <c r="Q55" s="309" t="str">
        <f t="shared" si="2"/>
        <v/>
      </c>
      <c r="R55" s="350"/>
    </row>
    <row r="56" spans="2:18" x14ac:dyDescent="0.2">
      <c r="B56" s="311"/>
      <c r="C56" s="325">
        <f t="shared" si="0"/>
        <v>51</v>
      </c>
      <c r="D56" s="82"/>
      <c r="E56" s="82"/>
      <c r="F56" s="327" t="s">
        <v>1358</v>
      </c>
      <c r="G56" s="338"/>
      <c r="H56" s="329"/>
      <c r="I56" s="329"/>
      <c r="J56" s="330"/>
      <c r="K56" s="339"/>
      <c r="L56" s="308" t="str">
        <f t="shared" si="1"/>
        <v/>
      </c>
      <c r="M56" s="320"/>
      <c r="N56" s="378"/>
      <c r="O56" s="321"/>
      <c r="P56" s="340"/>
      <c r="Q56" s="309" t="str">
        <f t="shared" si="2"/>
        <v/>
      </c>
      <c r="R56" s="350"/>
    </row>
    <row r="57" spans="2:18" x14ac:dyDescent="0.2">
      <c r="B57" s="324"/>
      <c r="C57" s="325">
        <f t="shared" si="0"/>
        <v>52</v>
      </c>
      <c r="D57" s="82"/>
      <c r="E57" s="82"/>
      <c r="F57" s="327" t="s">
        <v>1358</v>
      </c>
      <c r="G57" s="338"/>
      <c r="H57" s="329"/>
      <c r="I57" s="329"/>
      <c r="J57" s="330"/>
      <c r="K57" s="339"/>
      <c r="L57" s="308" t="str">
        <f t="shared" si="1"/>
        <v/>
      </c>
      <c r="M57" s="320"/>
      <c r="N57" s="378"/>
      <c r="O57" s="321"/>
      <c r="P57" s="340"/>
      <c r="Q57" s="309" t="str">
        <f t="shared" si="2"/>
        <v/>
      </c>
      <c r="R57" s="350"/>
    </row>
    <row r="58" spans="2:18" x14ac:dyDescent="0.2">
      <c r="B58" s="324"/>
      <c r="C58" s="325">
        <f t="shared" si="0"/>
        <v>53</v>
      </c>
      <c r="D58" s="82"/>
      <c r="E58" s="82"/>
      <c r="F58" s="327" t="s">
        <v>1358</v>
      </c>
      <c r="G58" s="338"/>
      <c r="H58" s="329"/>
      <c r="I58" s="329"/>
      <c r="J58" s="330"/>
      <c r="K58" s="339"/>
      <c r="L58" s="308" t="str">
        <f t="shared" si="1"/>
        <v/>
      </c>
      <c r="M58" s="320"/>
      <c r="N58" s="378"/>
      <c r="O58" s="321"/>
      <c r="P58" s="340"/>
      <c r="Q58" s="309" t="str">
        <f t="shared" si="2"/>
        <v/>
      </c>
      <c r="R58" s="350"/>
    </row>
    <row r="59" spans="2:18" x14ac:dyDescent="0.2">
      <c r="B59" s="324"/>
      <c r="C59" s="325">
        <f t="shared" si="0"/>
        <v>54</v>
      </c>
      <c r="D59" s="82"/>
      <c r="E59" s="82"/>
      <c r="F59" s="327" t="s">
        <v>1358</v>
      </c>
      <c r="G59" s="338"/>
      <c r="H59" s="329"/>
      <c r="I59" s="329"/>
      <c r="J59" s="330"/>
      <c r="K59" s="339"/>
      <c r="L59" s="308" t="str">
        <f t="shared" si="1"/>
        <v/>
      </c>
      <c r="M59" s="320"/>
      <c r="N59" s="378"/>
      <c r="O59" s="321"/>
      <c r="P59" s="340"/>
      <c r="Q59" s="309" t="str">
        <f t="shared" si="2"/>
        <v/>
      </c>
      <c r="R59" s="350"/>
    </row>
    <row r="60" spans="2:18" x14ac:dyDescent="0.2">
      <c r="B60" s="324"/>
      <c r="C60" s="325">
        <f t="shared" si="0"/>
        <v>55</v>
      </c>
      <c r="D60" s="82"/>
      <c r="E60" s="82"/>
      <c r="F60" s="327" t="s">
        <v>1358</v>
      </c>
      <c r="G60" s="338"/>
      <c r="H60" s="329"/>
      <c r="I60" s="329"/>
      <c r="J60" s="330"/>
      <c r="K60" s="339"/>
      <c r="L60" s="308" t="str">
        <f t="shared" si="1"/>
        <v/>
      </c>
      <c r="M60" s="320"/>
      <c r="N60" s="378"/>
      <c r="O60" s="321"/>
      <c r="P60" s="340"/>
      <c r="Q60" s="309" t="str">
        <f t="shared" si="2"/>
        <v/>
      </c>
      <c r="R60" s="349"/>
    </row>
    <row r="61" spans="2:18" x14ac:dyDescent="0.2">
      <c r="B61" s="311"/>
      <c r="C61" s="325">
        <f t="shared" si="0"/>
        <v>56</v>
      </c>
      <c r="D61" s="82"/>
      <c r="E61" s="82"/>
      <c r="F61" s="327" t="s">
        <v>1358</v>
      </c>
      <c r="G61" s="338"/>
      <c r="H61" s="329"/>
      <c r="I61" s="329"/>
      <c r="J61" s="330"/>
      <c r="K61" s="339"/>
      <c r="L61" s="308" t="str">
        <f t="shared" si="1"/>
        <v/>
      </c>
      <c r="M61" s="320"/>
      <c r="N61" s="378"/>
      <c r="O61" s="321"/>
      <c r="P61" s="340"/>
      <c r="Q61" s="309" t="str">
        <f t="shared" si="2"/>
        <v/>
      </c>
      <c r="R61" s="350"/>
    </row>
    <row r="62" spans="2:18" x14ac:dyDescent="0.2">
      <c r="B62" s="324"/>
      <c r="C62" s="325">
        <f t="shared" si="0"/>
        <v>57</v>
      </c>
      <c r="D62" s="82"/>
      <c r="E62" s="82"/>
      <c r="F62" s="327" t="s">
        <v>1358</v>
      </c>
      <c r="G62" s="338"/>
      <c r="H62" s="329"/>
      <c r="I62" s="329"/>
      <c r="J62" s="330"/>
      <c r="K62" s="339"/>
      <c r="L62" s="308" t="str">
        <f t="shared" si="1"/>
        <v/>
      </c>
      <c r="M62" s="320"/>
      <c r="N62" s="378"/>
      <c r="O62" s="321"/>
      <c r="P62" s="340"/>
      <c r="Q62" s="309" t="str">
        <f t="shared" si="2"/>
        <v/>
      </c>
      <c r="R62" s="352"/>
    </row>
    <row r="63" spans="2:18" x14ac:dyDescent="0.2">
      <c r="B63" s="324"/>
      <c r="C63" s="325">
        <f t="shared" si="0"/>
        <v>58</v>
      </c>
      <c r="D63" s="82"/>
      <c r="E63" s="82"/>
      <c r="F63" s="327" t="s">
        <v>1358</v>
      </c>
      <c r="G63" s="338"/>
      <c r="H63" s="329"/>
      <c r="I63" s="329"/>
      <c r="J63" s="330"/>
      <c r="K63" s="339"/>
      <c r="L63" s="308" t="str">
        <f t="shared" si="1"/>
        <v/>
      </c>
      <c r="M63" s="320"/>
      <c r="N63" s="378"/>
      <c r="O63" s="321"/>
      <c r="P63" s="340"/>
      <c r="Q63" s="309" t="str">
        <f t="shared" si="2"/>
        <v/>
      </c>
      <c r="R63" s="352"/>
    </row>
    <row r="64" spans="2:18" x14ac:dyDescent="0.2">
      <c r="B64" s="324"/>
      <c r="C64" s="325">
        <f t="shared" si="0"/>
        <v>59</v>
      </c>
      <c r="D64" s="82"/>
      <c r="E64" s="82"/>
      <c r="F64" s="327" t="s">
        <v>1358</v>
      </c>
      <c r="G64" s="338"/>
      <c r="H64" s="329"/>
      <c r="I64" s="329"/>
      <c r="J64" s="330"/>
      <c r="K64" s="339"/>
      <c r="L64" s="308" t="str">
        <f t="shared" si="1"/>
        <v/>
      </c>
      <c r="M64" s="320"/>
      <c r="N64" s="378"/>
      <c r="O64" s="321"/>
      <c r="P64" s="340"/>
      <c r="Q64" s="309" t="str">
        <f t="shared" si="2"/>
        <v/>
      </c>
      <c r="R64" s="352"/>
    </row>
    <row r="65" spans="2:18" x14ac:dyDescent="0.2">
      <c r="B65" s="324"/>
      <c r="C65" s="325">
        <f t="shared" si="0"/>
        <v>60</v>
      </c>
      <c r="D65" s="82"/>
      <c r="E65" s="82"/>
      <c r="F65" s="327" t="s">
        <v>1358</v>
      </c>
      <c r="G65" s="338"/>
      <c r="H65" s="329"/>
      <c r="I65" s="329"/>
      <c r="J65" s="330"/>
      <c r="K65" s="339"/>
      <c r="L65" s="308" t="str">
        <f t="shared" si="1"/>
        <v/>
      </c>
      <c r="M65" s="320"/>
      <c r="N65" s="378"/>
      <c r="O65" s="321"/>
      <c r="P65" s="340"/>
      <c r="Q65" s="309" t="str">
        <f t="shared" si="2"/>
        <v/>
      </c>
      <c r="R65" s="352"/>
    </row>
    <row r="66" spans="2:18" x14ac:dyDescent="0.2">
      <c r="B66" s="311"/>
      <c r="C66" s="325">
        <f t="shared" si="0"/>
        <v>61</v>
      </c>
      <c r="D66" s="82"/>
      <c r="E66" s="82"/>
      <c r="F66" s="327" t="s">
        <v>1358</v>
      </c>
      <c r="G66" s="338"/>
      <c r="H66" s="329"/>
      <c r="I66" s="329"/>
      <c r="J66" s="330"/>
      <c r="K66" s="339"/>
      <c r="L66" s="308" t="str">
        <f t="shared" si="1"/>
        <v/>
      </c>
      <c r="M66" s="320"/>
      <c r="N66" s="378"/>
      <c r="O66" s="321"/>
      <c r="P66" s="340"/>
      <c r="Q66" s="309" t="str">
        <f t="shared" si="2"/>
        <v/>
      </c>
      <c r="R66" s="352"/>
    </row>
    <row r="67" spans="2:18" x14ac:dyDescent="0.2">
      <c r="B67" s="324"/>
      <c r="C67" s="325">
        <f t="shared" si="0"/>
        <v>62</v>
      </c>
      <c r="D67" s="82"/>
      <c r="E67" s="82"/>
      <c r="F67" s="327" t="s">
        <v>1358</v>
      </c>
      <c r="G67" s="338"/>
      <c r="H67" s="329"/>
      <c r="I67" s="329"/>
      <c r="J67" s="330"/>
      <c r="K67" s="339"/>
      <c r="L67" s="308" t="str">
        <f t="shared" si="1"/>
        <v/>
      </c>
      <c r="M67" s="320"/>
      <c r="N67" s="378"/>
      <c r="O67" s="321"/>
      <c r="P67" s="340"/>
      <c r="Q67" s="309" t="str">
        <f t="shared" si="2"/>
        <v/>
      </c>
      <c r="R67" s="352"/>
    </row>
    <row r="68" spans="2:18" x14ac:dyDescent="0.2">
      <c r="B68" s="324"/>
      <c r="C68" s="325">
        <f t="shared" si="0"/>
        <v>63</v>
      </c>
      <c r="D68" s="82"/>
      <c r="E68" s="82"/>
      <c r="F68" s="327" t="s">
        <v>1358</v>
      </c>
      <c r="G68" s="338"/>
      <c r="H68" s="329"/>
      <c r="I68" s="329"/>
      <c r="J68" s="330"/>
      <c r="K68" s="339"/>
      <c r="L68" s="308" t="str">
        <f t="shared" si="1"/>
        <v/>
      </c>
      <c r="M68" s="320"/>
      <c r="N68" s="378"/>
      <c r="O68" s="321"/>
      <c r="P68" s="340"/>
      <c r="Q68" s="309" t="str">
        <f t="shared" si="2"/>
        <v/>
      </c>
      <c r="R68" s="347"/>
    </row>
    <row r="69" spans="2:18" x14ac:dyDescent="0.2">
      <c r="B69" s="324"/>
      <c r="C69" s="325">
        <f t="shared" si="0"/>
        <v>64</v>
      </c>
      <c r="D69" s="82"/>
      <c r="E69" s="82"/>
      <c r="F69" s="327" t="s">
        <v>1358</v>
      </c>
      <c r="G69" s="338"/>
      <c r="H69" s="329"/>
      <c r="I69" s="329"/>
      <c r="J69" s="330"/>
      <c r="K69" s="339"/>
      <c r="L69" s="308" t="str">
        <f t="shared" si="1"/>
        <v/>
      </c>
      <c r="M69" s="320"/>
      <c r="N69" s="378"/>
      <c r="O69" s="321"/>
      <c r="P69" s="340"/>
      <c r="Q69" s="309" t="str">
        <f t="shared" si="2"/>
        <v/>
      </c>
      <c r="R69" s="349"/>
    </row>
    <row r="70" spans="2:18" x14ac:dyDescent="0.2">
      <c r="B70" s="324"/>
      <c r="C70" s="325">
        <f t="shared" si="0"/>
        <v>65</v>
      </c>
      <c r="D70" s="82"/>
      <c r="E70" s="82"/>
      <c r="F70" s="327" t="s">
        <v>1358</v>
      </c>
      <c r="G70" s="338"/>
      <c r="H70" s="329"/>
      <c r="I70" s="329"/>
      <c r="J70" s="330"/>
      <c r="K70" s="339"/>
      <c r="L70" s="308" t="str">
        <f t="shared" si="1"/>
        <v/>
      </c>
      <c r="M70" s="320"/>
      <c r="N70" s="378"/>
      <c r="O70" s="321"/>
      <c r="P70" s="340"/>
      <c r="Q70" s="309" t="str">
        <f t="shared" si="2"/>
        <v/>
      </c>
      <c r="R70" s="350"/>
    </row>
    <row r="71" spans="2:18" x14ac:dyDescent="0.2">
      <c r="B71" s="311"/>
      <c r="C71" s="325">
        <f t="shared" ref="C71:C134" si="3">C70+1</f>
        <v>66</v>
      </c>
      <c r="D71" s="82"/>
      <c r="E71" s="82"/>
      <c r="F71" s="327" t="s">
        <v>1358</v>
      </c>
      <c r="G71" s="338"/>
      <c r="H71" s="329"/>
      <c r="I71" s="329"/>
      <c r="J71" s="330"/>
      <c r="K71" s="339"/>
      <c r="L71" s="308" t="str">
        <f t="shared" ref="L71:L134" si="4">IFERROR($K71/$J71,"")</f>
        <v/>
      </c>
      <c r="M71" s="320"/>
      <c r="N71" s="378"/>
      <c r="O71" s="321"/>
      <c r="P71" s="340"/>
      <c r="Q71" s="309" t="str">
        <f t="shared" ref="Q71:Q134" si="5">IFERROR($O71/$J71,"")</f>
        <v/>
      </c>
      <c r="R71" s="353"/>
    </row>
    <row r="72" spans="2:18" x14ac:dyDescent="0.2">
      <c r="B72" s="324"/>
      <c r="C72" s="325">
        <f t="shared" si="3"/>
        <v>67</v>
      </c>
      <c r="D72" s="82"/>
      <c r="E72" s="82"/>
      <c r="F72" s="327" t="s">
        <v>1358</v>
      </c>
      <c r="G72" s="338"/>
      <c r="H72" s="329"/>
      <c r="I72" s="329"/>
      <c r="J72" s="330"/>
      <c r="K72" s="339"/>
      <c r="L72" s="308" t="str">
        <f t="shared" si="4"/>
        <v/>
      </c>
      <c r="M72" s="320"/>
      <c r="N72" s="378"/>
      <c r="O72" s="321"/>
      <c r="P72" s="340"/>
      <c r="Q72" s="309" t="str">
        <f t="shared" si="5"/>
        <v/>
      </c>
      <c r="R72" s="353"/>
    </row>
    <row r="73" spans="2:18" x14ac:dyDescent="0.2">
      <c r="B73" s="324"/>
      <c r="C73" s="325">
        <f t="shared" si="3"/>
        <v>68</v>
      </c>
      <c r="D73" s="82"/>
      <c r="E73" s="82"/>
      <c r="F73" s="327" t="s">
        <v>1358</v>
      </c>
      <c r="G73" s="338"/>
      <c r="H73" s="329"/>
      <c r="I73" s="329"/>
      <c r="J73" s="330"/>
      <c r="K73" s="339"/>
      <c r="L73" s="308" t="str">
        <f t="shared" si="4"/>
        <v/>
      </c>
      <c r="M73" s="320"/>
      <c r="N73" s="378"/>
      <c r="O73" s="321"/>
      <c r="P73" s="340"/>
      <c r="Q73" s="309" t="str">
        <f t="shared" si="5"/>
        <v/>
      </c>
      <c r="R73" s="353"/>
    </row>
    <row r="74" spans="2:18" x14ac:dyDescent="0.2">
      <c r="B74" s="324"/>
      <c r="C74" s="325">
        <f t="shared" si="3"/>
        <v>69</v>
      </c>
      <c r="D74" s="82"/>
      <c r="E74" s="82"/>
      <c r="F74" s="327" t="s">
        <v>1358</v>
      </c>
      <c r="G74" s="338"/>
      <c r="H74" s="329"/>
      <c r="I74" s="329"/>
      <c r="J74" s="330"/>
      <c r="K74" s="339"/>
      <c r="L74" s="308" t="str">
        <f t="shared" si="4"/>
        <v/>
      </c>
      <c r="M74" s="320"/>
      <c r="N74" s="378"/>
      <c r="O74" s="321"/>
      <c r="P74" s="340"/>
      <c r="Q74" s="309" t="str">
        <f t="shared" si="5"/>
        <v/>
      </c>
      <c r="R74" s="353"/>
    </row>
    <row r="75" spans="2:18" x14ac:dyDescent="0.2">
      <c r="B75" s="324"/>
      <c r="C75" s="325">
        <f t="shared" si="3"/>
        <v>70</v>
      </c>
      <c r="D75" s="82"/>
      <c r="E75" s="82"/>
      <c r="F75" s="327" t="s">
        <v>1358</v>
      </c>
      <c r="G75" s="338"/>
      <c r="H75" s="329"/>
      <c r="I75" s="329"/>
      <c r="J75" s="330"/>
      <c r="K75" s="339"/>
      <c r="L75" s="308" t="str">
        <f t="shared" si="4"/>
        <v/>
      </c>
      <c r="M75" s="320"/>
      <c r="N75" s="378"/>
      <c r="O75" s="321"/>
      <c r="P75" s="340"/>
      <c r="Q75" s="309" t="str">
        <f t="shared" si="5"/>
        <v/>
      </c>
      <c r="R75" s="344"/>
    </row>
    <row r="76" spans="2:18" x14ac:dyDescent="0.2">
      <c r="B76" s="311"/>
      <c r="C76" s="325">
        <f t="shared" si="3"/>
        <v>71</v>
      </c>
      <c r="D76" s="82"/>
      <c r="E76" s="82"/>
      <c r="F76" s="327" t="s">
        <v>1358</v>
      </c>
      <c r="G76" s="338"/>
      <c r="H76" s="329"/>
      <c r="I76" s="329"/>
      <c r="J76" s="330"/>
      <c r="K76" s="339"/>
      <c r="L76" s="308" t="str">
        <f t="shared" si="4"/>
        <v/>
      </c>
      <c r="M76" s="320"/>
      <c r="N76" s="378"/>
      <c r="O76" s="321"/>
      <c r="P76" s="340"/>
      <c r="Q76" s="309" t="str">
        <f t="shared" si="5"/>
        <v/>
      </c>
      <c r="R76" s="352"/>
    </row>
    <row r="77" spans="2:18" x14ac:dyDescent="0.2">
      <c r="B77" s="324"/>
      <c r="C77" s="325">
        <f t="shared" si="3"/>
        <v>72</v>
      </c>
      <c r="D77" s="82"/>
      <c r="E77" s="82"/>
      <c r="F77" s="327" t="s">
        <v>1358</v>
      </c>
      <c r="G77" s="338"/>
      <c r="H77" s="329"/>
      <c r="I77" s="329"/>
      <c r="J77" s="330"/>
      <c r="K77" s="339"/>
      <c r="L77" s="308" t="str">
        <f t="shared" si="4"/>
        <v/>
      </c>
      <c r="M77" s="320"/>
      <c r="N77" s="378"/>
      <c r="O77" s="321"/>
      <c r="P77" s="340"/>
      <c r="Q77" s="309" t="str">
        <f t="shared" si="5"/>
        <v/>
      </c>
      <c r="R77" s="349"/>
    </row>
    <row r="78" spans="2:18" x14ac:dyDescent="0.2">
      <c r="B78" s="324"/>
      <c r="C78" s="325">
        <f t="shared" si="3"/>
        <v>73</v>
      </c>
      <c r="D78" s="82"/>
      <c r="E78" s="82"/>
      <c r="F78" s="327" t="s">
        <v>1358</v>
      </c>
      <c r="G78" s="338"/>
      <c r="H78" s="329"/>
      <c r="I78" s="244"/>
      <c r="J78" s="330"/>
      <c r="K78" s="339"/>
      <c r="L78" s="308" t="str">
        <f t="shared" si="4"/>
        <v/>
      </c>
      <c r="M78" s="320"/>
      <c r="N78" s="378"/>
      <c r="O78" s="321"/>
      <c r="P78" s="340"/>
      <c r="Q78" s="309" t="str">
        <f t="shared" si="5"/>
        <v/>
      </c>
      <c r="R78" s="349"/>
    </row>
    <row r="79" spans="2:18" x14ac:dyDescent="0.2">
      <c r="B79" s="324"/>
      <c r="C79" s="325">
        <f t="shared" si="3"/>
        <v>74</v>
      </c>
      <c r="D79" s="82"/>
      <c r="E79" s="82"/>
      <c r="F79" s="327" t="s">
        <v>1358</v>
      </c>
      <c r="G79" s="338"/>
      <c r="H79" s="329"/>
      <c r="I79" s="244"/>
      <c r="J79" s="330"/>
      <c r="K79" s="339"/>
      <c r="L79" s="308" t="str">
        <f t="shared" si="4"/>
        <v/>
      </c>
      <c r="M79" s="320"/>
      <c r="N79" s="378"/>
      <c r="O79" s="321"/>
      <c r="P79" s="340"/>
      <c r="Q79" s="309" t="str">
        <f t="shared" si="5"/>
        <v/>
      </c>
      <c r="R79" s="350"/>
    </row>
    <row r="80" spans="2:18" x14ac:dyDescent="0.2">
      <c r="B80" s="324"/>
      <c r="C80" s="325">
        <f t="shared" si="3"/>
        <v>75</v>
      </c>
      <c r="D80" s="82"/>
      <c r="E80" s="82"/>
      <c r="F80" s="327" t="s">
        <v>1358</v>
      </c>
      <c r="G80" s="338"/>
      <c r="H80" s="329"/>
      <c r="I80" s="244"/>
      <c r="J80" s="330"/>
      <c r="K80" s="339"/>
      <c r="L80" s="308" t="str">
        <f t="shared" si="4"/>
        <v/>
      </c>
      <c r="M80" s="320"/>
      <c r="N80" s="378"/>
      <c r="O80" s="321"/>
      <c r="P80" s="340"/>
      <c r="Q80" s="309" t="str">
        <f t="shared" si="5"/>
        <v/>
      </c>
      <c r="R80" s="349"/>
    </row>
    <row r="81" spans="2:18" x14ac:dyDescent="0.2">
      <c r="B81" s="311"/>
      <c r="C81" s="325">
        <f t="shared" si="3"/>
        <v>76</v>
      </c>
      <c r="D81" s="82"/>
      <c r="E81" s="82"/>
      <c r="F81" s="327" t="s">
        <v>1358</v>
      </c>
      <c r="G81" s="338"/>
      <c r="H81" s="329"/>
      <c r="I81" s="354"/>
      <c r="J81" s="330"/>
      <c r="K81" s="339"/>
      <c r="L81" s="308" t="str">
        <f t="shared" si="4"/>
        <v/>
      </c>
      <c r="M81" s="320"/>
      <c r="N81" s="378"/>
      <c r="O81" s="321"/>
      <c r="P81" s="340"/>
      <c r="Q81" s="309" t="str">
        <f t="shared" si="5"/>
        <v/>
      </c>
      <c r="R81" s="349"/>
    </row>
    <row r="82" spans="2:18" x14ac:dyDescent="0.2">
      <c r="B82" s="324"/>
      <c r="C82" s="325">
        <f t="shared" si="3"/>
        <v>77</v>
      </c>
      <c r="D82" s="82"/>
      <c r="E82" s="82"/>
      <c r="F82" s="327" t="s">
        <v>1358</v>
      </c>
      <c r="G82" s="338"/>
      <c r="H82" s="329"/>
      <c r="I82" s="244"/>
      <c r="J82" s="330"/>
      <c r="K82" s="339"/>
      <c r="L82" s="308" t="str">
        <f t="shared" si="4"/>
        <v/>
      </c>
      <c r="M82" s="320"/>
      <c r="N82" s="378"/>
      <c r="O82" s="321"/>
      <c r="P82" s="340"/>
      <c r="Q82" s="309" t="str">
        <f t="shared" si="5"/>
        <v/>
      </c>
      <c r="R82" s="349"/>
    </row>
    <row r="83" spans="2:18" x14ac:dyDescent="0.2">
      <c r="B83" s="324"/>
      <c r="C83" s="325">
        <f t="shared" si="3"/>
        <v>78</v>
      </c>
      <c r="D83" s="82"/>
      <c r="E83" s="82"/>
      <c r="F83" s="327" t="s">
        <v>1358</v>
      </c>
      <c r="G83" s="338"/>
      <c r="H83" s="329"/>
      <c r="I83" s="329"/>
      <c r="J83" s="330"/>
      <c r="K83" s="339"/>
      <c r="L83" s="308" t="str">
        <f t="shared" si="4"/>
        <v/>
      </c>
      <c r="M83" s="320"/>
      <c r="N83" s="378"/>
      <c r="O83" s="321"/>
      <c r="P83" s="340"/>
      <c r="Q83" s="309" t="str">
        <f t="shared" si="5"/>
        <v/>
      </c>
      <c r="R83" s="349"/>
    </row>
    <row r="84" spans="2:18" x14ac:dyDescent="0.2">
      <c r="B84" s="324"/>
      <c r="C84" s="325">
        <f t="shared" si="3"/>
        <v>79</v>
      </c>
      <c r="D84" s="82"/>
      <c r="E84" s="82"/>
      <c r="F84" s="327" t="s">
        <v>1358</v>
      </c>
      <c r="G84" s="338"/>
      <c r="H84" s="329"/>
      <c r="I84" s="329"/>
      <c r="J84" s="330"/>
      <c r="K84" s="339"/>
      <c r="L84" s="308" t="str">
        <f t="shared" si="4"/>
        <v/>
      </c>
      <c r="M84" s="320"/>
      <c r="N84" s="378"/>
      <c r="O84" s="321"/>
      <c r="P84" s="340"/>
      <c r="Q84" s="309" t="str">
        <f t="shared" si="5"/>
        <v/>
      </c>
      <c r="R84" s="349"/>
    </row>
    <row r="85" spans="2:18" x14ac:dyDescent="0.2">
      <c r="B85" s="324"/>
      <c r="C85" s="325">
        <f t="shared" si="3"/>
        <v>80</v>
      </c>
      <c r="D85" s="82"/>
      <c r="E85" s="82"/>
      <c r="F85" s="327" t="s">
        <v>1358</v>
      </c>
      <c r="G85" s="338"/>
      <c r="H85" s="329"/>
      <c r="I85" s="329"/>
      <c r="J85" s="330"/>
      <c r="K85" s="339"/>
      <c r="L85" s="308" t="str">
        <f t="shared" si="4"/>
        <v/>
      </c>
      <c r="M85" s="320"/>
      <c r="N85" s="378"/>
      <c r="O85" s="321"/>
      <c r="P85" s="340"/>
      <c r="Q85" s="309" t="str">
        <f t="shared" si="5"/>
        <v/>
      </c>
      <c r="R85" s="349"/>
    </row>
    <row r="86" spans="2:18" x14ac:dyDescent="0.2">
      <c r="B86" s="311"/>
      <c r="C86" s="325">
        <f t="shared" si="3"/>
        <v>81</v>
      </c>
      <c r="D86" s="82"/>
      <c r="E86" s="82"/>
      <c r="F86" s="327" t="s">
        <v>1358</v>
      </c>
      <c r="G86" s="338"/>
      <c r="H86" s="329"/>
      <c r="I86" s="329"/>
      <c r="J86" s="330"/>
      <c r="K86" s="339"/>
      <c r="L86" s="308" t="str">
        <f t="shared" si="4"/>
        <v/>
      </c>
      <c r="M86" s="320"/>
      <c r="N86" s="378"/>
      <c r="O86" s="321"/>
      <c r="P86" s="340"/>
      <c r="Q86" s="309" t="str">
        <f t="shared" si="5"/>
        <v/>
      </c>
      <c r="R86" s="349"/>
    </row>
    <row r="87" spans="2:18" x14ac:dyDescent="0.2">
      <c r="B87" s="324"/>
      <c r="C87" s="325">
        <f t="shared" si="3"/>
        <v>82</v>
      </c>
      <c r="D87" s="82"/>
      <c r="E87" s="82"/>
      <c r="F87" s="327" t="s">
        <v>1358</v>
      </c>
      <c r="G87" s="338"/>
      <c r="H87" s="329"/>
      <c r="I87" s="329"/>
      <c r="J87" s="330"/>
      <c r="K87" s="339"/>
      <c r="L87" s="308" t="str">
        <f t="shared" si="4"/>
        <v/>
      </c>
      <c r="M87" s="320"/>
      <c r="N87" s="378"/>
      <c r="O87" s="321"/>
      <c r="P87" s="340"/>
      <c r="Q87" s="309" t="str">
        <f t="shared" si="5"/>
        <v/>
      </c>
      <c r="R87" s="349"/>
    </row>
    <row r="88" spans="2:18" x14ac:dyDescent="0.2">
      <c r="B88" s="324"/>
      <c r="C88" s="325">
        <f t="shared" si="3"/>
        <v>83</v>
      </c>
      <c r="D88" s="82"/>
      <c r="E88" s="82"/>
      <c r="F88" s="327" t="s">
        <v>1358</v>
      </c>
      <c r="G88" s="338"/>
      <c r="H88" s="329"/>
      <c r="I88" s="329"/>
      <c r="J88" s="330"/>
      <c r="K88" s="339"/>
      <c r="L88" s="308" t="str">
        <f t="shared" si="4"/>
        <v/>
      </c>
      <c r="M88" s="320"/>
      <c r="N88" s="378"/>
      <c r="O88" s="321"/>
      <c r="P88" s="340"/>
      <c r="Q88" s="309" t="str">
        <f t="shared" si="5"/>
        <v/>
      </c>
      <c r="R88" s="355"/>
    </row>
    <row r="89" spans="2:18" x14ac:dyDescent="0.2">
      <c r="B89" s="324"/>
      <c r="C89" s="325">
        <f t="shared" si="3"/>
        <v>84</v>
      </c>
      <c r="D89" s="82"/>
      <c r="E89" s="82"/>
      <c r="F89" s="327" t="s">
        <v>1358</v>
      </c>
      <c r="G89" s="338"/>
      <c r="H89" s="329"/>
      <c r="I89" s="329"/>
      <c r="J89" s="330"/>
      <c r="K89" s="339"/>
      <c r="L89" s="308" t="str">
        <f t="shared" si="4"/>
        <v/>
      </c>
      <c r="M89" s="320"/>
      <c r="N89" s="378"/>
      <c r="O89" s="321"/>
      <c r="P89" s="340"/>
      <c r="Q89" s="309" t="str">
        <f t="shared" si="5"/>
        <v/>
      </c>
      <c r="R89" s="356"/>
    </row>
    <row r="90" spans="2:18" x14ac:dyDescent="0.2">
      <c r="B90" s="324"/>
      <c r="C90" s="325">
        <f t="shared" si="3"/>
        <v>85</v>
      </c>
      <c r="D90" s="82"/>
      <c r="E90" s="82"/>
      <c r="F90" s="327" t="s">
        <v>1358</v>
      </c>
      <c r="G90" s="338"/>
      <c r="H90" s="329"/>
      <c r="I90" s="329"/>
      <c r="J90" s="330"/>
      <c r="K90" s="339"/>
      <c r="L90" s="308" t="str">
        <f t="shared" si="4"/>
        <v/>
      </c>
      <c r="M90" s="320"/>
      <c r="N90" s="378"/>
      <c r="O90" s="321"/>
      <c r="P90" s="340"/>
      <c r="Q90" s="309" t="str">
        <f t="shared" si="5"/>
        <v/>
      </c>
      <c r="R90" s="342"/>
    </row>
    <row r="91" spans="2:18" x14ac:dyDescent="0.2">
      <c r="B91" s="311"/>
      <c r="C91" s="325">
        <f t="shared" si="3"/>
        <v>86</v>
      </c>
      <c r="D91" s="82"/>
      <c r="E91" s="82"/>
      <c r="F91" s="327" t="s">
        <v>1358</v>
      </c>
      <c r="G91" s="338"/>
      <c r="H91" s="329"/>
      <c r="I91" s="329"/>
      <c r="J91" s="330"/>
      <c r="K91" s="339"/>
      <c r="L91" s="308" t="str">
        <f t="shared" si="4"/>
        <v/>
      </c>
      <c r="M91" s="320"/>
      <c r="N91" s="378"/>
      <c r="O91" s="321"/>
      <c r="P91" s="340"/>
      <c r="Q91" s="309" t="str">
        <f t="shared" si="5"/>
        <v/>
      </c>
      <c r="R91" s="349"/>
    </row>
    <row r="92" spans="2:18" x14ac:dyDescent="0.2">
      <c r="B92" s="324"/>
      <c r="C92" s="325">
        <f t="shared" si="3"/>
        <v>87</v>
      </c>
      <c r="D92" s="82"/>
      <c r="E92" s="82"/>
      <c r="F92" s="327" t="s">
        <v>1358</v>
      </c>
      <c r="G92" s="338"/>
      <c r="H92" s="329"/>
      <c r="I92" s="329"/>
      <c r="J92" s="330"/>
      <c r="K92" s="339"/>
      <c r="L92" s="308" t="str">
        <f t="shared" si="4"/>
        <v/>
      </c>
      <c r="M92" s="320"/>
      <c r="N92" s="378"/>
      <c r="O92" s="321"/>
      <c r="P92" s="340"/>
      <c r="Q92" s="309" t="str">
        <f t="shared" si="5"/>
        <v/>
      </c>
      <c r="R92" s="349"/>
    </row>
    <row r="93" spans="2:18" x14ac:dyDescent="0.2">
      <c r="B93" s="324"/>
      <c r="C93" s="325">
        <f t="shared" si="3"/>
        <v>88</v>
      </c>
      <c r="D93" s="82"/>
      <c r="E93" s="82"/>
      <c r="F93" s="327" t="s">
        <v>1358</v>
      </c>
      <c r="G93" s="338"/>
      <c r="H93" s="329"/>
      <c r="I93" s="329"/>
      <c r="J93" s="330"/>
      <c r="K93" s="339"/>
      <c r="L93" s="308" t="str">
        <f t="shared" si="4"/>
        <v/>
      </c>
      <c r="M93" s="320"/>
      <c r="N93" s="378"/>
      <c r="O93" s="321"/>
      <c r="P93" s="340"/>
      <c r="Q93" s="309" t="str">
        <f t="shared" si="5"/>
        <v/>
      </c>
      <c r="R93" s="349"/>
    </row>
    <row r="94" spans="2:18" x14ac:dyDescent="0.2">
      <c r="B94" s="324"/>
      <c r="C94" s="325">
        <f t="shared" si="3"/>
        <v>89</v>
      </c>
      <c r="D94" s="82"/>
      <c r="E94" s="82"/>
      <c r="F94" s="327" t="s">
        <v>1358</v>
      </c>
      <c r="G94" s="338"/>
      <c r="H94" s="329"/>
      <c r="I94" s="329"/>
      <c r="J94" s="330"/>
      <c r="K94" s="339"/>
      <c r="L94" s="308" t="str">
        <f t="shared" si="4"/>
        <v/>
      </c>
      <c r="M94" s="320"/>
      <c r="N94" s="378"/>
      <c r="O94" s="321"/>
      <c r="P94" s="340"/>
      <c r="Q94" s="309" t="str">
        <f t="shared" si="5"/>
        <v/>
      </c>
      <c r="R94" s="349"/>
    </row>
    <row r="95" spans="2:18" x14ac:dyDescent="0.2">
      <c r="B95" s="324"/>
      <c r="C95" s="325">
        <f t="shared" si="3"/>
        <v>90</v>
      </c>
      <c r="D95" s="82"/>
      <c r="E95" s="82"/>
      <c r="F95" s="327" t="s">
        <v>1358</v>
      </c>
      <c r="G95" s="338"/>
      <c r="H95" s="329"/>
      <c r="I95" s="329"/>
      <c r="J95" s="330"/>
      <c r="K95" s="339"/>
      <c r="L95" s="308" t="str">
        <f t="shared" si="4"/>
        <v/>
      </c>
      <c r="M95" s="320"/>
      <c r="N95" s="378"/>
      <c r="O95" s="321"/>
      <c r="P95" s="340"/>
      <c r="Q95" s="309" t="str">
        <f t="shared" si="5"/>
        <v/>
      </c>
      <c r="R95" s="357"/>
    </row>
    <row r="96" spans="2:18" x14ac:dyDescent="0.2">
      <c r="B96" s="311"/>
      <c r="C96" s="325">
        <f t="shared" si="3"/>
        <v>91</v>
      </c>
      <c r="D96" s="82"/>
      <c r="E96" s="82"/>
      <c r="F96" s="327" t="s">
        <v>1358</v>
      </c>
      <c r="G96" s="338"/>
      <c r="H96" s="329"/>
      <c r="I96" s="329"/>
      <c r="J96" s="330"/>
      <c r="K96" s="339"/>
      <c r="L96" s="308" t="str">
        <f t="shared" si="4"/>
        <v/>
      </c>
      <c r="M96" s="320"/>
      <c r="N96" s="378"/>
      <c r="O96" s="321"/>
      <c r="P96" s="340"/>
      <c r="Q96" s="309" t="str">
        <f t="shared" si="5"/>
        <v/>
      </c>
      <c r="R96" s="357"/>
    </row>
    <row r="97" spans="2:18" x14ac:dyDescent="0.2">
      <c r="B97" s="324"/>
      <c r="C97" s="325">
        <f t="shared" si="3"/>
        <v>92</v>
      </c>
      <c r="D97" s="82"/>
      <c r="E97" s="82"/>
      <c r="F97" s="327" t="s">
        <v>1358</v>
      </c>
      <c r="G97" s="338"/>
      <c r="H97" s="329"/>
      <c r="I97" s="329"/>
      <c r="J97" s="330"/>
      <c r="K97" s="339"/>
      <c r="L97" s="308" t="str">
        <f t="shared" si="4"/>
        <v/>
      </c>
      <c r="M97" s="320"/>
      <c r="N97" s="378"/>
      <c r="O97" s="321"/>
      <c r="P97" s="340"/>
      <c r="Q97" s="309" t="str">
        <f t="shared" si="5"/>
        <v/>
      </c>
      <c r="R97" s="357"/>
    </row>
    <row r="98" spans="2:18" x14ac:dyDescent="0.2">
      <c r="B98" s="324"/>
      <c r="C98" s="325">
        <f t="shared" si="3"/>
        <v>93</v>
      </c>
      <c r="D98" s="82"/>
      <c r="E98" s="82"/>
      <c r="F98" s="327" t="s">
        <v>1358</v>
      </c>
      <c r="G98" s="338"/>
      <c r="H98" s="329"/>
      <c r="I98" s="329"/>
      <c r="J98" s="330"/>
      <c r="K98" s="339"/>
      <c r="L98" s="308" t="str">
        <f t="shared" si="4"/>
        <v/>
      </c>
      <c r="M98" s="320"/>
      <c r="N98" s="378"/>
      <c r="O98" s="321"/>
      <c r="P98" s="340"/>
      <c r="Q98" s="309" t="str">
        <f t="shared" si="5"/>
        <v/>
      </c>
      <c r="R98" s="357"/>
    </row>
    <row r="99" spans="2:18" x14ac:dyDescent="0.2">
      <c r="B99" s="324"/>
      <c r="C99" s="325">
        <f t="shared" si="3"/>
        <v>94</v>
      </c>
      <c r="D99" s="82"/>
      <c r="E99" s="82"/>
      <c r="F99" s="327" t="s">
        <v>1358</v>
      </c>
      <c r="G99" s="338"/>
      <c r="H99" s="329"/>
      <c r="I99" s="329"/>
      <c r="J99" s="330"/>
      <c r="K99" s="339"/>
      <c r="L99" s="308" t="str">
        <f t="shared" si="4"/>
        <v/>
      </c>
      <c r="M99" s="320"/>
      <c r="N99" s="378"/>
      <c r="O99" s="321"/>
      <c r="P99" s="340"/>
      <c r="Q99" s="309" t="str">
        <f t="shared" si="5"/>
        <v/>
      </c>
      <c r="R99" s="241"/>
    </row>
    <row r="100" spans="2:18" x14ac:dyDescent="0.2">
      <c r="B100" s="324"/>
      <c r="C100" s="325">
        <f t="shared" si="3"/>
        <v>95</v>
      </c>
      <c r="D100" s="82"/>
      <c r="E100" s="82"/>
      <c r="F100" s="327" t="s">
        <v>1358</v>
      </c>
      <c r="G100" s="338"/>
      <c r="H100" s="329"/>
      <c r="I100" s="329"/>
      <c r="J100" s="330"/>
      <c r="K100" s="339"/>
      <c r="L100" s="308" t="str">
        <f t="shared" si="4"/>
        <v/>
      </c>
      <c r="M100" s="320"/>
      <c r="N100" s="378"/>
      <c r="O100" s="321"/>
      <c r="P100" s="340"/>
      <c r="Q100" s="309" t="str">
        <f t="shared" si="5"/>
        <v/>
      </c>
      <c r="R100" s="241"/>
    </row>
    <row r="101" spans="2:18" x14ac:dyDescent="0.2">
      <c r="B101" s="311"/>
      <c r="C101" s="325">
        <f t="shared" si="3"/>
        <v>96</v>
      </c>
      <c r="D101" s="82"/>
      <c r="E101" s="82"/>
      <c r="F101" s="327" t="s">
        <v>1358</v>
      </c>
      <c r="G101" s="338"/>
      <c r="H101" s="329"/>
      <c r="I101" s="329"/>
      <c r="J101" s="330"/>
      <c r="K101" s="339"/>
      <c r="L101" s="308" t="str">
        <f t="shared" si="4"/>
        <v/>
      </c>
      <c r="M101" s="320"/>
      <c r="N101" s="378"/>
      <c r="O101" s="321"/>
      <c r="P101" s="340"/>
      <c r="Q101" s="309" t="str">
        <f t="shared" si="5"/>
        <v/>
      </c>
      <c r="R101" s="245"/>
    </row>
    <row r="102" spans="2:18" x14ac:dyDescent="0.2">
      <c r="B102" s="324"/>
      <c r="C102" s="325">
        <f t="shared" si="3"/>
        <v>97</v>
      </c>
      <c r="D102" s="82"/>
      <c r="E102" s="82"/>
      <c r="F102" s="327" t="s">
        <v>1358</v>
      </c>
      <c r="G102" s="338"/>
      <c r="H102" s="329"/>
      <c r="I102" s="329"/>
      <c r="J102" s="330"/>
      <c r="K102" s="339"/>
      <c r="L102" s="308" t="str">
        <f t="shared" si="4"/>
        <v/>
      </c>
      <c r="M102" s="320"/>
      <c r="N102" s="378"/>
      <c r="O102" s="321"/>
      <c r="P102" s="340"/>
      <c r="Q102" s="309" t="str">
        <f t="shared" si="5"/>
        <v/>
      </c>
      <c r="R102" s="358"/>
    </row>
    <row r="103" spans="2:18" x14ac:dyDescent="0.2">
      <c r="B103" s="324"/>
      <c r="C103" s="325">
        <f t="shared" si="3"/>
        <v>98</v>
      </c>
      <c r="D103" s="82"/>
      <c r="E103" s="82"/>
      <c r="F103" s="327" t="s">
        <v>1358</v>
      </c>
      <c r="G103" s="338"/>
      <c r="H103" s="329"/>
      <c r="I103" s="329"/>
      <c r="J103" s="330"/>
      <c r="K103" s="339"/>
      <c r="L103" s="308" t="str">
        <f t="shared" si="4"/>
        <v/>
      </c>
      <c r="M103" s="320"/>
      <c r="N103" s="378"/>
      <c r="O103" s="321"/>
      <c r="P103" s="340"/>
      <c r="Q103" s="309" t="str">
        <f t="shared" si="5"/>
        <v/>
      </c>
      <c r="R103" s="357"/>
    </row>
    <row r="104" spans="2:18" x14ac:dyDescent="0.2">
      <c r="B104" s="324"/>
      <c r="C104" s="325">
        <f t="shared" si="3"/>
        <v>99</v>
      </c>
      <c r="D104" s="82"/>
      <c r="E104" s="82"/>
      <c r="F104" s="327" t="s">
        <v>1358</v>
      </c>
      <c r="G104" s="338"/>
      <c r="H104" s="329"/>
      <c r="I104" s="329"/>
      <c r="J104" s="330"/>
      <c r="K104" s="339"/>
      <c r="L104" s="308" t="str">
        <f t="shared" si="4"/>
        <v/>
      </c>
      <c r="M104" s="320"/>
      <c r="N104" s="378"/>
      <c r="O104" s="321"/>
      <c r="P104" s="340"/>
      <c r="Q104" s="309" t="str">
        <f t="shared" si="5"/>
        <v/>
      </c>
      <c r="R104" s="352"/>
    </row>
    <row r="105" spans="2:18" x14ac:dyDescent="0.2">
      <c r="B105" s="324"/>
      <c r="C105" s="325">
        <f t="shared" si="3"/>
        <v>100</v>
      </c>
      <c r="D105" s="82"/>
      <c r="E105" s="82"/>
      <c r="F105" s="327" t="s">
        <v>1358</v>
      </c>
      <c r="G105" s="338"/>
      <c r="H105" s="329"/>
      <c r="I105" s="329"/>
      <c r="J105" s="330"/>
      <c r="K105" s="339"/>
      <c r="L105" s="308" t="str">
        <f t="shared" si="4"/>
        <v/>
      </c>
      <c r="M105" s="320"/>
      <c r="N105" s="378"/>
      <c r="O105" s="321"/>
      <c r="P105" s="340"/>
      <c r="Q105" s="309" t="str">
        <f t="shared" si="5"/>
        <v/>
      </c>
      <c r="R105" s="357"/>
    </row>
    <row r="106" spans="2:18" x14ac:dyDescent="0.2">
      <c r="B106" s="311"/>
      <c r="C106" s="325">
        <f t="shared" si="3"/>
        <v>101</v>
      </c>
      <c r="D106" s="82"/>
      <c r="E106" s="82"/>
      <c r="F106" s="327" t="s">
        <v>1358</v>
      </c>
      <c r="G106" s="338"/>
      <c r="H106" s="329"/>
      <c r="I106" s="329"/>
      <c r="J106" s="330"/>
      <c r="K106" s="339"/>
      <c r="L106" s="308" t="str">
        <f t="shared" si="4"/>
        <v/>
      </c>
      <c r="M106" s="320"/>
      <c r="N106" s="378"/>
      <c r="O106" s="321"/>
      <c r="P106" s="340"/>
      <c r="Q106" s="309" t="str">
        <f t="shared" si="5"/>
        <v/>
      </c>
      <c r="R106" s="357"/>
    </row>
    <row r="107" spans="2:18" x14ac:dyDescent="0.2">
      <c r="B107" s="324"/>
      <c r="C107" s="325">
        <f t="shared" si="3"/>
        <v>102</v>
      </c>
      <c r="D107" s="82"/>
      <c r="E107" s="82"/>
      <c r="F107" s="327" t="s">
        <v>1358</v>
      </c>
      <c r="G107" s="338"/>
      <c r="H107" s="329"/>
      <c r="I107" s="329"/>
      <c r="J107" s="330"/>
      <c r="K107" s="339"/>
      <c r="L107" s="308" t="str">
        <f t="shared" si="4"/>
        <v/>
      </c>
      <c r="M107" s="320"/>
      <c r="N107" s="378"/>
      <c r="O107" s="321"/>
      <c r="P107" s="340"/>
      <c r="Q107" s="309" t="str">
        <f t="shared" si="5"/>
        <v/>
      </c>
      <c r="R107" s="357"/>
    </row>
    <row r="108" spans="2:18" x14ac:dyDescent="0.2">
      <c r="B108" s="324"/>
      <c r="C108" s="325">
        <f t="shared" si="3"/>
        <v>103</v>
      </c>
      <c r="D108" s="82"/>
      <c r="E108" s="82"/>
      <c r="F108" s="327" t="s">
        <v>1358</v>
      </c>
      <c r="G108" s="338"/>
      <c r="H108" s="329"/>
      <c r="I108" s="329"/>
      <c r="J108" s="330"/>
      <c r="K108" s="339"/>
      <c r="L108" s="308" t="str">
        <f t="shared" si="4"/>
        <v/>
      </c>
      <c r="M108" s="320"/>
      <c r="N108" s="378"/>
      <c r="O108" s="321"/>
      <c r="P108" s="340"/>
      <c r="Q108" s="309" t="str">
        <f t="shared" si="5"/>
        <v/>
      </c>
      <c r="R108" s="357"/>
    </row>
    <row r="109" spans="2:18" x14ac:dyDescent="0.2">
      <c r="B109" s="324"/>
      <c r="C109" s="325">
        <f t="shared" si="3"/>
        <v>104</v>
      </c>
      <c r="D109" s="82"/>
      <c r="E109" s="82"/>
      <c r="F109" s="327" t="s">
        <v>1358</v>
      </c>
      <c r="G109" s="338"/>
      <c r="H109" s="329"/>
      <c r="I109" s="329"/>
      <c r="J109" s="330"/>
      <c r="K109" s="339"/>
      <c r="L109" s="308" t="str">
        <f t="shared" si="4"/>
        <v/>
      </c>
      <c r="M109" s="320"/>
      <c r="N109" s="378"/>
      <c r="O109" s="321"/>
      <c r="P109" s="340"/>
      <c r="Q109" s="309" t="str">
        <f t="shared" si="5"/>
        <v/>
      </c>
      <c r="R109" s="341"/>
    </row>
    <row r="110" spans="2:18" x14ac:dyDescent="0.2">
      <c r="B110" s="324"/>
      <c r="C110" s="325">
        <f t="shared" si="3"/>
        <v>105</v>
      </c>
      <c r="D110" s="82"/>
      <c r="E110" s="82"/>
      <c r="F110" s="327" t="s">
        <v>1358</v>
      </c>
      <c r="G110" s="338"/>
      <c r="H110" s="329"/>
      <c r="I110" s="329"/>
      <c r="J110" s="330"/>
      <c r="K110" s="339"/>
      <c r="L110" s="308" t="str">
        <f t="shared" si="4"/>
        <v/>
      </c>
      <c r="M110" s="320"/>
      <c r="N110" s="378"/>
      <c r="O110" s="321"/>
      <c r="P110" s="340"/>
      <c r="Q110" s="309" t="str">
        <f t="shared" si="5"/>
        <v/>
      </c>
      <c r="R110" s="358"/>
    </row>
    <row r="111" spans="2:18" x14ac:dyDescent="0.2">
      <c r="B111" s="311"/>
      <c r="C111" s="325">
        <f t="shared" si="3"/>
        <v>106</v>
      </c>
      <c r="D111" s="82"/>
      <c r="E111" s="82"/>
      <c r="F111" s="327" t="s">
        <v>1358</v>
      </c>
      <c r="G111" s="338"/>
      <c r="H111" s="329"/>
      <c r="I111" s="329"/>
      <c r="J111" s="330"/>
      <c r="K111" s="339"/>
      <c r="L111" s="308" t="str">
        <f t="shared" si="4"/>
        <v/>
      </c>
      <c r="M111" s="320"/>
      <c r="N111" s="378"/>
      <c r="O111" s="321"/>
      <c r="P111" s="340"/>
      <c r="Q111" s="309" t="str">
        <f t="shared" si="5"/>
        <v/>
      </c>
      <c r="R111" s="357"/>
    </row>
    <row r="112" spans="2:18" x14ac:dyDescent="0.2">
      <c r="B112" s="324"/>
      <c r="C112" s="325">
        <f t="shared" si="3"/>
        <v>107</v>
      </c>
      <c r="D112" s="82"/>
      <c r="E112" s="82"/>
      <c r="F112" s="327" t="s">
        <v>1358</v>
      </c>
      <c r="G112" s="338"/>
      <c r="H112" s="329"/>
      <c r="I112" s="329"/>
      <c r="J112" s="330"/>
      <c r="K112" s="339"/>
      <c r="L112" s="308" t="str">
        <f t="shared" si="4"/>
        <v/>
      </c>
      <c r="M112" s="320"/>
      <c r="N112" s="378"/>
      <c r="O112" s="321"/>
      <c r="P112" s="340"/>
      <c r="Q112" s="309" t="str">
        <f t="shared" si="5"/>
        <v/>
      </c>
      <c r="R112" s="359"/>
    </row>
    <row r="113" spans="2:18" x14ac:dyDescent="0.2">
      <c r="B113" s="324"/>
      <c r="C113" s="325">
        <f t="shared" si="3"/>
        <v>108</v>
      </c>
      <c r="D113" s="82"/>
      <c r="E113" s="82"/>
      <c r="F113" s="327" t="s">
        <v>1358</v>
      </c>
      <c r="G113" s="338"/>
      <c r="H113" s="329"/>
      <c r="I113" s="329"/>
      <c r="J113" s="330"/>
      <c r="K113" s="339"/>
      <c r="L113" s="308" t="str">
        <f t="shared" si="4"/>
        <v/>
      </c>
      <c r="M113" s="320"/>
      <c r="N113" s="378"/>
      <c r="O113" s="321"/>
      <c r="P113" s="340"/>
      <c r="Q113" s="309" t="str">
        <f t="shared" si="5"/>
        <v/>
      </c>
      <c r="R113" s="357"/>
    </row>
    <row r="114" spans="2:18" x14ac:dyDescent="0.2">
      <c r="B114" s="324"/>
      <c r="C114" s="325">
        <f t="shared" si="3"/>
        <v>109</v>
      </c>
      <c r="D114" s="82"/>
      <c r="E114" s="82"/>
      <c r="F114" s="327" t="s">
        <v>1358</v>
      </c>
      <c r="G114" s="338"/>
      <c r="H114" s="329"/>
      <c r="I114" s="329"/>
      <c r="J114" s="330"/>
      <c r="K114" s="339"/>
      <c r="L114" s="308" t="str">
        <f t="shared" si="4"/>
        <v/>
      </c>
      <c r="M114" s="320"/>
      <c r="N114" s="378"/>
      <c r="O114" s="321"/>
      <c r="P114" s="340"/>
      <c r="Q114" s="309" t="str">
        <f t="shared" si="5"/>
        <v/>
      </c>
      <c r="R114" s="357"/>
    </row>
    <row r="115" spans="2:18" x14ac:dyDescent="0.2">
      <c r="B115" s="324"/>
      <c r="C115" s="325">
        <f t="shared" si="3"/>
        <v>110</v>
      </c>
      <c r="D115" s="82"/>
      <c r="E115" s="82"/>
      <c r="F115" s="327" t="s">
        <v>1358</v>
      </c>
      <c r="G115" s="338"/>
      <c r="H115" s="329"/>
      <c r="I115" s="329"/>
      <c r="J115" s="330"/>
      <c r="K115" s="339"/>
      <c r="L115" s="308" t="str">
        <f t="shared" si="4"/>
        <v/>
      </c>
      <c r="M115" s="320"/>
      <c r="N115" s="378"/>
      <c r="O115" s="321"/>
      <c r="P115" s="340"/>
      <c r="Q115" s="309" t="str">
        <f t="shared" si="5"/>
        <v/>
      </c>
      <c r="R115" s="357"/>
    </row>
    <row r="116" spans="2:18" x14ac:dyDescent="0.2">
      <c r="B116" s="311"/>
      <c r="C116" s="325">
        <f t="shared" si="3"/>
        <v>111</v>
      </c>
      <c r="D116" s="82"/>
      <c r="E116" s="82"/>
      <c r="F116" s="327" t="s">
        <v>1358</v>
      </c>
      <c r="G116" s="338"/>
      <c r="H116" s="329"/>
      <c r="I116" s="329"/>
      <c r="J116" s="330"/>
      <c r="K116" s="339"/>
      <c r="L116" s="308" t="str">
        <f t="shared" si="4"/>
        <v/>
      </c>
      <c r="M116" s="320"/>
      <c r="N116" s="378"/>
      <c r="O116" s="321"/>
      <c r="P116" s="340"/>
      <c r="Q116" s="309" t="str">
        <f t="shared" si="5"/>
        <v/>
      </c>
      <c r="R116" s="357"/>
    </row>
    <row r="117" spans="2:18" x14ac:dyDescent="0.2">
      <c r="B117" s="324"/>
      <c r="C117" s="325">
        <f t="shared" si="3"/>
        <v>112</v>
      </c>
      <c r="D117" s="82"/>
      <c r="E117" s="82"/>
      <c r="F117" s="327" t="s">
        <v>1358</v>
      </c>
      <c r="G117" s="338"/>
      <c r="H117" s="329"/>
      <c r="I117" s="329"/>
      <c r="J117" s="330"/>
      <c r="K117" s="339"/>
      <c r="L117" s="308" t="str">
        <f t="shared" si="4"/>
        <v/>
      </c>
      <c r="M117" s="320"/>
      <c r="N117" s="378"/>
      <c r="O117" s="321"/>
      <c r="P117" s="340"/>
      <c r="Q117" s="309" t="str">
        <f t="shared" si="5"/>
        <v/>
      </c>
      <c r="R117" s="358"/>
    </row>
    <row r="118" spans="2:18" x14ac:dyDescent="0.2">
      <c r="B118" s="324"/>
      <c r="C118" s="325">
        <f t="shared" si="3"/>
        <v>113</v>
      </c>
      <c r="D118" s="82"/>
      <c r="E118" s="82"/>
      <c r="F118" s="327" t="s">
        <v>1358</v>
      </c>
      <c r="G118" s="338"/>
      <c r="H118" s="329"/>
      <c r="I118" s="329"/>
      <c r="J118" s="330"/>
      <c r="K118" s="339"/>
      <c r="L118" s="308" t="str">
        <f t="shared" si="4"/>
        <v/>
      </c>
      <c r="M118" s="320"/>
      <c r="N118" s="378"/>
      <c r="O118" s="321"/>
      <c r="P118" s="340"/>
      <c r="Q118" s="309" t="str">
        <f t="shared" si="5"/>
        <v/>
      </c>
      <c r="R118" s="357"/>
    </row>
    <row r="119" spans="2:18" x14ac:dyDescent="0.2">
      <c r="B119" s="324"/>
      <c r="C119" s="325">
        <f t="shared" si="3"/>
        <v>114</v>
      </c>
      <c r="D119" s="82"/>
      <c r="E119" s="82"/>
      <c r="F119" s="327" t="s">
        <v>1358</v>
      </c>
      <c r="G119" s="338"/>
      <c r="H119" s="329"/>
      <c r="I119" s="329"/>
      <c r="J119" s="330"/>
      <c r="K119" s="339"/>
      <c r="L119" s="308" t="str">
        <f t="shared" si="4"/>
        <v/>
      </c>
      <c r="M119" s="320"/>
      <c r="N119" s="378"/>
      <c r="O119" s="321"/>
      <c r="P119" s="340"/>
      <c r="Q119" s="309" t="str">
        <f t="shared" si="5"/>
        <v/>
      </c>
      <c r="R119" s="357"/>
    </row>
    <row r="120" spans="2:18" x14ac:dyDescent="0.2">
      <c r="B120" s="324"/>
      <c r="C120" s="325">
        <f t="shared" si="3"/>
        <v>115</v>
      </c>
      <c r="D120" s="82"/>
      <c r="E120" s="82"/>
      <c r="F120" s="327" t="s">
        <v>1358</v>
      </c>
      <c r="G120" s="338"/>
      <c r="H120" s="329"/>
      <c r="I120" s="329"/>
      <c r="J120" s="330"/>
      <c r="K120" s="339"/>
      <c r="L120" s="308" t="str">
        <f t="shared" si="4"/>
        <v/>
      </c>
      <c r="M120" s="320"/>
      <c r="N120" s="378"/>
      <c r="O120" s="321"/>
      <c r="P120" s="340"/>
      <c r="Q120" s="309" t="str">
        <f t="shared" si="5"/>
        <v/>
      </c>
      <c r="R120" s="357"/>
    </row>
    <row r="121" spans="2:18" x14ac:dyDescent="0.2">
      <c r="B121" s="311"/>
      <c r="C121" s="325">
        <f t="shared" si="3"/>
        <v>116</v>
      </c>
      <c r="D121" s="82"/>
      <c r="E121" s="82"/>
      <c r="F121" s="327" t="s">
        <v>1358</v>
      </c>
      <c r="G121" s="338"/>
      <c r="H121" s="329"/>
      <c r="I121" s="329"/>
      <c r="J121" s="330"/>
      <c r="K121" s="339"/>
      <c r="L121" s="308" t="str">
        <f t="shared" si="4"/>
        <v/>
      </c>
      <c r="M121" s="320"/>
      <c r="N121" s="378"/>
      <c r="O121" s="321"/>
      <c r="P121" s="340"/>
      <c r="Q121" s="309" t="str">
        <f t="shared" si="5"/>
        <v/>
      </c>
      <c r="R121" s="357"/>
    </row>
    <row r="122" spans="2:18" x14ac:dyDescent="0.2">
      <c r="B122" s="324"/>
      <c r="C122" s="325">
        <f t="shared" si="3"/>
        <v>117</v>
      </c>
      <c r="D122" s="82"/>
      <c r="E122" s="82"/>
      <c r="F122" s="327" t="s">
        <v>1358</v>
      </c>
      <c r="G122" s="338"/>
      <c r="H122" s="329"/>
      <c r="I122" s="329"/>
      <c r="J122" s="330"/>
      <c r="K122" s="339"/>
      <c r="L122" s="308" t="str">
        <f t="shared" si="4"/>
        <v/>
      </c>
      <c r="M122" s="320"/>
      <c r="N122" s="378"/>
      <c r="O122" s="321"/>
      <c r="P122" s="340"/>
      <c r="Q122" s="309" t="str">
        <f t="shared" si="5"/>
        <v/>
      </c>
      <c r="R122" s="357"/>
    </row>
    <row r="123" spans="2:18" x14ac:dyDescent="0.2">
      <c r="B123" s="324"/>
      <c r="C123" s="325">
        <f t="shared" si="3"/>
        <v>118</v>
      </c>
      <c r="D123" s="82"/>
      <c r="E123" s="82"/>
      <c r="F123" s="327" t="s">
        <v>1358</v>
      </c>
      <c r="G123" s="338"/>
      <c r="H123" s="329"/>
      <c r="I123" s="329"/>
      <c r="J123" s="330"/>
      <c r="K123" s="339"/>
      <c r="L123" s="308" t="str">
        <f t="shared" si="4"/>
        <v/>
      </c>
      <c r="M123" s="320"/>
      <c r="N123" s="378"/>
      <c r="O123" s="321"/>
      <c r="P123" s="340"/>
      <c r="Q123" s="309" t="str">
        <f t="shared" si="5"/>
        <v/>
      </c>
      <c r="R123" s="342"/>
    </row>
    <row r="124" spans="2:18" x14ac:dyDescent="0.2">
      <c r="B124" s="324"/>
      <c r="C124" s="325">
        <f t="shared" si="3"/>
        <v>119</v>
      </c>
      <c r="D124" s="82"/>
      <c r="E124" s="82"/>
      <c r="F124" s="327" t="s">
        <v>1358</v>
      </c>
      <c r="G124" s="338"/>
      <c r="H124" s="329"/>
      <c r="I124" s="329"/>
      <c r="J124" s="330"/>
      <c r="K124" s="339"/>
      <c r="L124" s="308" t="str">
        <f t="shared" si="4"/>
        <v/>
      </c>
      <c r="M124" s="320"/>
      <c r="N124" s="378"/>
      <c r="O124" s="321"/>
      <c r="P124" s="340"/>
      <c r="Q124" s="309" t="str">
        <f t="shared" si="5"/>
        <v/>
      </c>
      <c r="R124" s="342"/>
    </row>
    <row r="125" spans="2:18" x14ac:dyDescent="0.2">
      <c r="B125" s="324"/>
      <c r="C125" s="325">
        <f t="shared" si="3"/>
        <v>120</v>
      </c>
      <c r="D125" s="82"/>
      <c r="E125" s="82"/>
      <c r="F125" s="327" t="s">
        <v>1358</v>
      </c>
      <c r="G125" s="338"/>
      <c r="H125" s="329"/>
      <c r="I125" s="329"/>
      <c r="J125" s="330"/>
      <c r="K125" s="339"/>
      <c r="L125" s="308" t="str">
        <f t="shared" si="4"/>
        <v/>
      </c>
      <c r="M125" s="320"/>
      <c r="N125" s="378"/>
      <c r="O125" s="321"/>
      <c r="P125" s="340"/>
      <c r="Q125" s="309" t="str">
        <f t="shared" si="5"/>
        <v/>
      </c>
      <c r="R125" s="246"/>
    </row>
    <row r="126" spans="2:18" x14ac:dyDescent="0.2">
      <c r="B126" s="311"/>
      <c r="C126" s="325">
        <f t="shared" si="3"/>
        <v>121</v>
      </c>
      <c r="D126" s="82"/>
      <c r="E126" s="82"/>
      <c r="F126" s="327" t="s">
        <v>1358</v>
      </c>
      <c r="G126" s="338"/>
      <c r="H126" s="329"/>
      <c r="I126" s="329"/>
      <c r="J126" s="330"/>
      <c r="K126" s="339"/>
      <c r="L126" s="308" t="str">
        <f t="shared" si="4"/>
        <v/>
      </c>
      <c r="M126" s="320"/>
      <c r="N126" s="378"/>
      <c r="O126" s="321"/>
      <c r="P126" s="340"/>
      <c r="Q126" s="309" t="str">
        <f t="shared" si="5"/>
        <v/>
      </c>
      <c r="R126" s="357"/>
    </row>
    <row r="127" spans="2:18" x14ac:dyDescent="0.2">
      <c r="B127" s="324"/>
      <c r="C127" s="325">
        <f t="shared" si="3"/>
        <v>122</v>
      </c>
      <c r="D127" s="82"/>
      <c r="E127" s="82"/>
      <c r="F127" s="327" t="s">
        <v>1358</v>
      </c>
      <c r="G127" s="338"/>
      <c r="H127" s="329"/>
      <c r="I127" s="329"/>
      <c r="J127" s="330"/>
      <c r="K127" s="339"/>
      <c r="L127" s="308" t="str">
        <f t="shared" si="4"/>
        <v/>
      </c>
      <c r="M127" s="320"/>
      <c r="N127" s="378"/>
      <c r="O127" s="321"/>
      <c r="P127" s="340"/>
      <c r="Q127" s="309" t="str">
        <f t="shared" si="5"/>
        <v/>
      </c>
      <c r="R127" s="357"/>
    </row>
    <row r="128" spans="2:18" x14ac:dyDescent="0.2">
      <c r="B128" s="324"/>
      <c r="C128" s="325">
        <f t="shared" si="3"/>
        <v>123</v>
      </c>
      <c r="D128" s="82"/>
      <c r="E128" s="82"/>
      <c r="F128" s="327" t="s">
        <v>1358</v>
      </c>
      <c r="G128" s="338"/>
      <c r="H128" s="329"/>
      <c r="I128" s="329"/>
      <c r="J128" s="330"/>
      <c r="K128" s="339"/>
      <c r="L128" s="308" t="str">
        <f t="shared" si="4"/>
        <v/>
      </c>
      <c r="M128" s="320"/>
      <c r="N128" s="378"/>
      <c r="O128" s="321"/>
      <c r="P128" s="340"/>
      <c r="Q128" s="309" t="str">
        <f t="shared" si="5"/>
        <v/>
      </c>
      <c r="R128" s="357"/>
    </row>
    <row r="129" spans="2:18" x14ac:dyDescent="0.2">
      <c r="B129" s="324"/>
      <c r="C129" s="325">
        <f t="shared" si="3"/>
        <v>124</v>
      </c>
      <c r="D129" s="82"/>
      <c r="E129" s="82"/>
      <c r="F129" s="327" t="s">
        <v>1358</v>
      </c>
      <c r="G129" s="338"/>
      <c r="H129" s="329"/>
      <c r="I129" s="329"/>
      <c r="J129" s="330"/>
      <c r="K129" s="339"/>
      <c r="L129" s="308" t="str">
        <f t="shared" si="4"/>
        <v/>
      </c>
      <c r="M129" s="320"/>
      <c r="N129" s="378"/>
      <c r="O129" s="321"/>
      <c r="P129" s="340"/>
      <c r="Q129" s="309" t="str">
        <f t="shared" si="5"/>
        <v/>
      </c>
      <c r="R129" s="357"/>
    </row>
    <row r="130" spans="2:18" x14ac:dyDescent="0.2">
      <c r="B130" s="324"/>
      <c r="C130" s="325">
        <f t="shared" si="3"/>
        <v>125</v>
      </c>
      <c r="D130" s="82"/>
      <c r="E130" s="82"/>
      <c r="F130" s="327" t="s">
        <v>1358</v>
      </c>
      <c r="G130" s="338"/>
      <c r="H130" s="329"/>
      <c r="I130" s="329"/>
      <c r="J130" s="330"/>
      <c r="K130" s="339"/>
      <c r="L130" s="308" t="str">
        <f t="shared" si="4"/>
        <v/>
      </c>
      <c r="M130" s="320"/>
      <c r="N130" s="378"/>
      <c r="O130" s="321"/>
      <c r="P130" s="340"/>
      <c r="Q130" s="309" t="str">
        <f t="shared" si="5"/>
        <v/>
      </c>
      <c r="R130" s="357"/>
    </row>
    <row r="131" spans="2:18" x14ac:dyDescent="0.2">
      <c r="B131" s="311"/>
      <c r="C131" s="325">
        <f t="shared" si="3"/>
        <v>126</v>
      </c>
      <c r="D131" s="82"/>
      <c r="E131" s="82"/>
      <c r="F131" s="327" t="s">
        <v>1358</v>
      </c>
      <c r="G131" s="338"/>
      <c r="H131" s="329"/>
      <c r="I131" s="329"/>
      <c r="J131" s="330"/>
      <c r="K131" s="339"/>
      <c r="L131" s="308" t="str">
        <f t="shared" si="4"/>
        <v/>
      </c>
      <c r="M131" s="320"/>
      <c r="N131" s="378"/>
      <c r="O131" s="321"/>
      <c r="P131" s="340"/>
      <c r="Q131" s="309" t="str">
        <f t="shared" si="5"/>
        <v/>
      </c>
      <c r="R131" s="357"/>
    </row>
    <row r="132" spans="2:18" x14ac:dyDescent="0.2">
      <c r="B132" s="324"/>
      <c r="C132" s="325">
        <f t="shared" si="3"/>
        <v>127</v>
      </c>
      <c r="D132" s="82"/>
      <c r="E132" s="82"/>
      <c r="F132" s="327" t="s">
        <v>1358</v>
      </c>
      <c r="G132" s="338"/>
      <c r="H132" s="329"/>
      <c r="I132" s="329"/>
      <c r="J132" s="330"/>
      <c r="K132" s="339"/>
      <c r="L132" s="308" t="str">
        <f t="shared" si="4"/>
        <v/>
      </c>
      <c r="M132" s="320"/>
      <c r="N132" s="378"/>
      <c r="O132" s="321"/>
      <c r="P132" s="340"/>
      <c r="Q132" s="309" t="str">
        <f t="shared" si="5"/>
        <v/>
      </c>
      <c r="R132" s="357"/>
    </row>
    <row r="133" spans="2:18" x14ac:dyDescent="0.2">
      <c r="B133" s="324"/>
      <c r="C133" s="325">
        <f t="shared" si="3"/>
        <v>128</v>
      </c>
      <c r="D133" s="82"/>
      <c r="E133" s="82"/>
      <c r="F133" s="327" t="s">
        <v>1358</v>
      </c>
      <c r="G133" s="338"/>
      <c r="H133" s="329"/>
      <c r="I133" s="329"/>
      <c r="J133" s="330"/>
      <c r="K133" s="339"/>
      <c r="L133" s="308" t="str">
        <f t="shared" si="4"/>
        <v/>
      </c>
      <c r="M133" s="320"/>
      <c r="N133" s="378"/>
      <c r="O133" s="321"/>
      <c r="P133" s="340"/>
      <c r="Q133" s="309" t="str">
        <f t="shared" si="5"/>
        <v/>
      </c>
      <c r="R133" s="357"/>
    </row>
    <row r="134" spans="2:18" x14ac:dyDescent="0.2">
      <c r="B134" s="324"/>
      <c r="C134" s="325">
        <f t="shared" si="3"/>
        <v>129</v>
      </c>
      <c r="D134" s="82"/>
      <c r="E134" s="82"/>
      <c r="F134" s="327" t="s">
        <v>1358</v>
      </c>
      <c r="G134" s="338"/>
      <c r="H134" s="329"/>
      <c r="I134" s="329"/>
      <c r="J134" s="330"/>
      <c r="K134" s="339"/>
      <c r="L134" s="308" t="str">
        <f t="shared" si="4"/>
        <v/>
      </c>
      <c r="M134" s="320"/>
      <c r="N134" s="378"/>
      <c r="O134" s="321"/>
      <c r="P134" s="340"/>
      <c r="Q134" s="309" t="str">
        <f t="shared" si="5"/>
        <v/>
      </c>
      <c r="R134" s="357"/>
    </row>
    <row r="135" spans="2:18" x14ac:dyDescent="0.2">
      <c r="B135" s="324"/>
      <c r="C135" s="325">
        <f t="shared" ref="C135:C155" si="6">C134+1</f>
        <v>130</v>
      </c>
      <c r="D135" s="82"/>
      <c r="E135" s="82"/>
      <c r="F135" s="327" t="s">
        <v>1358</v>
      </c>
      <c r="G135" s="338"/>
      <c r="H135" s="329"/>
      <c r="I135" s="329"/>
      <c r="J135" s="330"/>
      <c r="K135" s="339"/>
      <c r="L135" s="308" t="str">
        <f t="shared" ref="L135:L155" si="7">IFERROR($K135/$J135,"")</f>
        <v/>
      </c>
      <c r="M135" s="320"/>
      <c r="N135" s="378"/>
      <c r="O135" s="321"/>
      <c r="P135" s="340"/>
      <c r="Q135" s="309" t="str">
        <f t="shared" ref="Q135:Q155" si="8">IFERROR($O135/$J135,"")</f>
        <v/>
      </c>
      <c r="R135" s="355"/>
    </row>
    <row r="136" spans="2:18" x14ac:dyDescent="0.2">
      <c r="B136" s="311"/>
      <c r="C136" s="325">
        <f t="shared" si="6"/>
        <v>131</v>
      </c>
      <c r="D136" s="82"/>
      <c r="E136" s="82"/>
      <c r="F136" s="327" t="s">
        <v>1358</v>
      </c>
      <c r="G136" s="338"/>
      <c r="H136" s="329"/>
      <c r="I136" s="329"/>
      <c r="J136" s="330"/>
      <c r="K136" s="339"/>
      <c r="L136" s="308" t="str">
        <f t="shared" si="7"/>
        <v/>
      </c>
      <c r="M136" s="320"/>
      <c r="N136" s="378"/>
      <c r="O136" s="321"/>
      <c r="P136" s="340"/>
      <c r="Q136" s="309" t="str">
        <f t="shared" si="8"/>
        <v/>
      </c>
      <c r="R136" s="357"/>
    </row>
    <row r="137" spans="2:18" x14ac:dyDescent="0.2">
      <c r="B137" s="324"/>
      <c r="C137" s="325">
        <f t="shared" si="6"/>
        <v>132</v>
      </c>
      <c r="D137" s="82"/>
      <c r="E137" s="82"/>
      <c r="F137" s="327" t="s">
        <v>1358</v>
      </c>
      <c r="G137" s="338"/>
      <c r="H137" s="329"/>
      <c r="I137" s="329"/>
      <c r="J137" s="330"/>
      <c r="K137" s="339"/>
      <c r="L137" s="308" t="str">
        <f t="shared" si="7"/>
        <v/>
      </c>
      <c r="M137" s="320"/>
      <c r="N137" s="378"/>
      <c r="O137" s="321"/>
      <c r="P137" s="340"/>
      <c r="Q137" s="309" t="str">
        <f t="shared" si="8"/>
        <v/>
      </c>
      <c r="R137" s="357"/>
    </row>
    <row r="138" spans="2:18" x14ac:dyDescent="0.2">
      <c r="B138" s="324"/>
      <c r="C138" s="325">
        <f t="shared" si="6"/>
        <v>133</v>
      </c>
      <c r="D138" s="82"/>
      <c r="E138" s="82"/>
      <c r="F138" s="327" t="s">
        <v>1358</v>
      </c>
      <c r="G138" s="338"/>
      <c r="H138" s="329"/>
      <c r="I138" s="329"/>
      <c r="J138" s="330"/>
      <c r="K138" s="339"/>
      <c r="L138" s="308" t="str">
        <f t="shared" si="7"/>
        <v/>
      </c>
      <c r="M138" s="320"/>
      <c r="N138" s="378"/>
      <c r="O138" s="321"/>
      <c r="P138" s="340"/>
      <c r="Q138" s="309" t="str">
        <f t="shared" si="8"/>
        <v/>
      </c>
      <c r="R138" s="357"/>
    </row>
    <row r="139" spans="2:18" x14ac:dyDescent="0.2">
      <c r="B139" s="324"/>
      <c r="C139" s="325">
        <f t="shared" si="6"/>
        <v>134</v>
      </c>
      <c r="D139" s="82"/>
      <c r="E139" s="82"/>
      <c r="F139" s="327" t="s">
        <v>1358</v>
      </c>
      <c r="G139" s="338"/>
      <c r="H139" s="329"/>
      <c r="I139" s="329"/>
      <c r="J139" s="330"/>
      <c r="K139" s="339"/>
      <c r="L139" s="308" t="str">
        <f t="shared" si="7"/>
        <v/>
      </c>
      <c r="M139" s="320"/>
      <c r="N139" s="378"/>
      <c r="O139" s="321"/>
      <c r="P139" s="340"/>
      <c r="Q139" s="309" t="str">
        <f t="shared" si="8"/>
        <v/>
      </c>
      <c r="R139" s="357"/>
    </row>
    <row r="140" spans="2:18" x14ac:dyDescent="0.2">
      <c r="B140" s="324"/>
      <c r="C140" s="325">
        <f t="shared" si="6"/>
        <v>135</v>
      </c>
      <c r="D140" s="82"/>
      <c r="E140" s="82"/>
      <c r="F140" s="327" t="s">
        <v>1358</v>
      </c>
      <c r="G140" s="338"/>
      <c r="H140" s="329"/>
      <c r="I140" s="329"/>
      <c r="J140" s="330"/>
      <c r="K140" s="339"/>
      <c r="L140" s="308" t="str">
        <f t="shared" si="7"/>
        <v/>
      </c>
      <c r="M140" s="320"/>
      <c r="N140" s="378"/>
      <c r="O140" s="321"/>
      <c r="P140" s="340"/>
      <c r="Q140" s="309" t="str">
        <f t="shared" si="8"/>
        <v/>
      </c>
      <c r="R140" s="357"/>
    </row>
    <row r="141" spans="2:18" x14ac:dyDescent="0.2">
      <c r="B141" s="311"/>
      <c r="C141" s="325">
        <f t="shared" si="6"/>
        <v>136</v>
      </c>
      <c r="D141" s="82"/>
      <c r="E141" s="82"/>
      <c r="F141" s="327" t="s">
        <v>1358</v>
      </c>
      <c r="G141" s="338"/>
      <c r="H141" s="329"/>
      <c r="I141" s="329"/>
      <c r="J141" s="330"/>
      <c r="K141" s="339"/>
      <c r="L141" s="308" t="str">
        <f t="shared" si="7"/>
        <v/>
      </c>
      <c r="M141" s="320"/>
      <c r="N141" s="378"/>
      <c r="O141" s="321"/>
      <c r="P141" s="340"/>
      <c r="Q141" s="309" t="str">
        <f t="shared" si="8"/>
        <v/>
      </c>
      <c r="R141" s="357"/>
    </row>
    <row r="142" spans="2:18" x14ac:dyDescent="0.2">
      <c r="B142" s="324"/>
      <c r="C142" s="325">
        <f t="shared" si="6"/>
        <v>137</v>
      </c>
      <c r="D142" s="82"/>
      <c r="E142" s="82"/>
      <c r="F142" s="327" t="s">
        <v>1358</v>
      </c>
      <c r="G142" s="338"/>
      <c r="H142" s="329"/>
      <c r="I142" s="329"/>
      <c r="J142" s="330"/>
      <c r="K142" s="339"/>
      <c r="L142" s="308" t="str">
        <f t="shared" si="7"/>
        <v/>
      </c>
      <c r="M142" s="320"/>
      <c r="N142" s="378"/>
      <c r="O142" s="321"/>
      <c r="P142" s="340"/>
      <c r="Q142" s="309" t="str">
        <f t="shared" si="8"/>
        <v/>
      </c>
      <c r="R142" s="357"/>
    </row>
    <row r="143" spans="2:18" x14ac:dyDescent="0.2">
      <c r="B143" s="324"/>
      <c r="C143" s="325">
        <f t="shared" si="6"/>
        <v>138</v>
      </c>
      <c r="D143" s="82"/>
      <c r="E143" s="82"/>
      <c r="F143" s="327" t="s">
        <v>1358</v>
      </c>
      <c r="G143" s="338"/>
      <c r="H143" s="329"/>
      <c r="I143" s="329"/>
      <c r="J143" s="330"/>
      <c r="K143" s="339"/>
      <c r="L143" s="308" t="str">
        <f t="shared" si="7"/>
        <v/>
      </c>
      <c r="M143" s="320"/>
      <c r="N143" s="378"/>
      <c r="O143" s="321"/>
      <c r="P143" s="340"/>
      <c r="Q143" s="309" t="str">
        <f t="shared" si="8"/>
        <v/>
      </c>
      <c r="R143" s="347"/>
    </row>
    <row r="144" spans="2:18" x14ac:dyDescent="0.2">
      <c r="B144" s="324"/>
      <c r="C144" s="325">
        <f t="shared" si="6"/>
        <v>139</v>
      </c>
      <c r="D144" s="82"/>
      <c r="E144" s="82"/>
      <c r="F144" s="327" t="s">
        <v>1358</v>
      </c>
      <c r="G144" s="338"/>
      <c r="H144" s="329"/>
      <c r="I144" s="329"/>
      <c r="J144" s="330"/>
      <c r="K144" s="339"/>
      <c r="L144" s="308" t="str">
        <f t="shared" si="7"/>
        <v/>
      </c>
      <c r="M144" s="320"/>
      <c r="N144" s="378"/>
      <c r="O144" s="321"/>
      <c r="P144" s="340"/>
      <c r="Q144" s="309" t="str">
        <f t="shared" si="8"/>
        <v/>
      </c>
      <c r="R144" s="358"/>
    </row>
    <row r="145" spans="2:18" x14ac:dyDescent="0.2">
      <c r="B145" s="324"/>
      <c r="C145" s="325">
        <f t="shared" si="6"/>
        <v>140</v>
      </c>
      <c r="D145" s="82"/>
      <c r="E145" s="82"/>
      <c r="F145" s="327" t="s">
        <v>1358</v>
      </c>
      <c r="G145" s="338"/>
      <c r="H145" s="329"/>
      <c r="I145" s="329"/>
      <c r="J145" s="330"/>
      <c r="K145" s="339"/>
      <c r="L145" s="308" t="str">
        <f t="shared" si="7"/>
        <v/>
      </c>
      <c r="M145" s="320"/>
      <c r="N145" s="378"/>
      <c r="O145" s="321"/>
      <c r="P145" s="340"/>
      <c r="Q145" s="309" t="str">
        <f t="shared" si="8"/>
        <v/>
      </c>
      <c r="R145" s="341"/>
    </row>
    <row r="146" spans="2:18" x14ac:dyDescent="0.2">
      <c r="B146" s="311"/>
      <c r="C146" s="325">
        <f t="shared" si="6"/>
        <v>141</v>
      </c>
      <c r="D146" s="82"/>
      <c r="E146" s="82"/>
      <c r="F146" s="327" t="s">
        <v>1358</v>
      </c>
      <c r="G146" s="338"/>
      <c r="H146" s="329"/>
      <c r="I146" s="329"/>
      <c r="J146" s="330"/>
      <c r="K146" s="339"/>
      <c r="L146" s="308" t="str">
        <f t="shared" si="7"/>
        <v/>
      </c>
      <c r="M146" s="320"/>
      <c r="N146" s="378"/>
      <c r="O146" s="321"/>
      <c r="P146" s="340"/>
      <c r="Q146" s="309" t="str">
        <f t="shared" si="8"/>
        <v/>
      </c>
      <c r="R146" s="341"/>
    </row>
    <row r="147" spans="2:18" x14ac:dyDescent="0.2">
      <c r="B147" s="324"/>
      <c r="C147" s="325">
        <f t="shared" si="6"/>
        <v>142</v>
      </c>
      <c r="D147" s="82"/>
      <c r="E147" s="82"/>
      <c r="F147" s="327" t="s">
        <v>1358</v>
      </c>
      <c r="G147" s="338"/>
      <c r="H147" s="329"/>
      <c r="I147" s="329"/>
      <c r="J147" s="330"/>
      <c r="K147" s="339"/>
      <c r="L147" s="308" t="str">
        <f t="shared" si="7"/>
        <v/>
      </c>
      <c r="M147" s="320"/>
      <c r="N147" s="378"/>
      <c r="O147" s="321"/>
      <c r="P147" s="340"/>
      <c r="Q147" s="309" t="str">
        <f t="shared" si="8"/>
        <v/>
      </c>
      <c r="R147" s="357"/>
    </row>
    <row r="148" spans="2:18" x14ac:dyDescent="0.2">
      <c r="B148" s="324"/>
      <c r="C148" s="325">
        <f t="shared" si="6"/>
        <v>143</v>
      </c>
      <c r="D148" s="82"/>
      <c r="E148" s="82"/>
      <c r="F148" s="327" t="s">
        <v>1358</v>
      </c>
      <c r="G148" s="338"/>
      <c r="H148" s="329"/>
      <c r="I148" s="329"/>
      <c r="J148" s="330"/>
      <c r="K148" s="339"/>
      <c r="L148" s="308" t="str">
        <f t="shared" si="7"/>
        <v/>
      </c>
      <c r="M148" s="320"/>
      <c r="N148" s="378"/>
      <c r="O148" s="321"/>
      <c r="P148" s="340"/>
      <c r="Q148" s="309" t="str">
        <f t="shared" si="8"/>
        <v/>
      </c>
      <c r="R148" s="357"/>
    </row>
    <row r="149" spans="2:18" x14ac:dyDescent="0.2">
      <c r="B149" s="324"/>
      <c r="C149" s="325">
        <f t="shared" si="6"/>
        <v>144</v>
      </c>
      <c r="D149" s="82"/>
      <c r="E149" s="82"/>
      <c r="F149" s="327" t="s">
        <v>1358</v>
      </c>
      <c r="G149" s="338"/>
      <c r="H149" s="329"/>
      <c r="I149" s="329"/>
      <c r="J149" s="330"/>
      <c r="K149" s="339"/>
      <c r="L149" s="308" t="str">
        <f t="shared" si="7"/>
        <v/>
      </c>
      <c r="M149" s="320"/>
      <c r="N149" s="378"/>
      <c r="O149" s="321"/>
      <c r="P149" s="340"/>
      <c r="Q149" s="309" t="str">
        <f t="shared" si="8"/>
        <v/>
      </c>
      <c r="R149" s="357"/>
    </row>
    <row r="150" spans="2:18" x14ac:dyDescent="0.2">
      <c r="B150" s="324"/>
      <c r="C150" s="325">
        <f t="shared" si="6"/>
        <v>145</v>
      </c>
      <c r="D150" s="82"/>
      <c r="E150" s="82"/>
      <c r="F150" s="327" t="s">
        <v>1358</v>
      </c>
      <c r="G150" s="338"/>
      <c r="H150" s="329"/>
      <c r="I150" s="329"/>
      <c r="J150" s="330"/>
      <c r="K150" s="339"/>
      <c r="L150" s="308" t="str">
        <f t="shared" si="7"/>
        <v/>
      </c>
      <c r="M150" s="320"/>
      <c r="N150" s="378"/>
      <c r="O150" s="321"/>
      <c r="P150" s="340"/>
      <c r="Q150" s="309" t="str">
        <f t="shared" si="8"/>
        <v/>
      </c>
      <c r="R150" s="357"/>
    </row>
    <row r="151" spans="2:18" x14ac:dyDescent="0.2">
      <c r="B151" s="311"/>
      <c r="C151" s="325">
        <f t="shared" si="6"/>
        <v>146</v>
      </c>
      <c r="D151" s="82"/>
      <c r="E151" s="82"/>
      <c r="F151" s="327" t="s">
        <v>1358</v>
      </c>
      <c r="G151" s="338"/>
      <c r="H151" s="329"/>
      <c r="I151" s="329"/>
      <c r="J151" s="330"/>
      <c r="K151" s="339"/>
      <c r="L151" s="308" t="str">
        <f t="shared" si="7"/>
        <v/>
      </c>
      <c r="M151" s="320"/>
      <c r="N151" s="378"/>
      <c r="O151" s="321"/>
      <c r="P151" s="340"/>
      <c r="Q151" s="309" t="str">
        <f t="shared" si="8"/>
        <v/>
      </c>
      <c r="R151" s="357"/>
    </row>
    <row r="152" spans="2:18" x14ac:dyDescent="0.2">
      <c r="B152" s="324"/>
      <c r="C152" s="325">
        <f t="shared" si="6"/>
        <v>147</v>
      </c>
      <c r="D152" s="82"/>
      <c r="E152" s="82"/>
      <c r="F152" s="327" t="s">
        <v>1358</v>
      </c>
      <c r="G152" s="338"/>
      <c r="H152" s="329"/>
      <c r="I152" s="329"/>
      <c r="J152" s="330"/>
      <c r="K152" s="339"/>
      <c r="L152" s="308" t="str">
        <f t="shared" si="7"/>
        <v/>
      </c>
      <c r="M152" s="320"/>
      <c r="N152" s="378"/>
      <c r="O152" s="321"/>
      <c r="P152" s="340"/>
      <c r="Q152" s="309" t="str">
        <f t="shared" si="8"/>
        <v/>
      </c>
      <c r="R152" s="341"/>
    </row>
    <row r="153" spans="2:18" x14ac:dyDescent="0.2">
      <c r="B153" s="324"/>
      <c r="C153" s="325">
        <f t="shared" si="6"/>
        <v>148</v>
      </c>
      <c r="D153" s="360"/>
      <c r="E153" s="360"/>
      <c r="F153" s="327" t="s">
        <v>1358</v>
      </c>
      <c r="G153" s="361"/>
      <c r="H153" s="360"/>
      <c r="I153" s="360"/>
      <c r="J153" s="362"/>
      <c r="K153" s="363"/>
      <c r="L153" s="308" t="str">
        <f t="shared" si="7"/>
        <v/>
      </c>
      <c r="M153" s="320"/>
      <c r="N153" s="378"/>
      <c r="O153" s="321"/>
      <c r="P153" s="364"/>
      <c r="Q153" s="309" t="str">
        <f t="shared" si="8"/>
        <v/>
      </c>
      <c r="R153" s="365"/>
    </row>
    <row r="154" spans="2:18" x14ac:dyDescent="0.2">
      <c r="B154" s="324"/>
      <c r="C154" s="325">
        <f t="shared" si="6"/>
        <v>149</v>
      </c>
      <c r="D154" s="360"/>
      <c r="E154" s="360"/>
      <c r="F154" s="327" t="s">
        <v>1358</v>
      </c>
      <c r="G154" s="361"/>
      <c r="H154" s="360"/>
      <c r="I154" s="360"/>
      <c r="J154" s="362"/>
      <c r="K154" s="363"/>
      <c r="L154" s="308" t="str">
        <f t="shared" si="7"/>
        <v/>
      </c>
      <c r="M154" s="320"/>
      <c r="N154" s="378"/>
      <c r="O154" s="321"/>
      <c r="P154" s="364"/>
      <c r="Q154" s="309" t="str">
        <f t="shared" si="8"/>
        <v/>
      </c>
      <c r="R154" s="365"/>
    </row>
    <row r="155" spans="2:18" ht="15" thickBot="1" x14ac:dyDescent="0.25">
      <c r="B155" s="324"/>
      <c r="C155" s="366">
        <f t="shared" si="6"/>
        <v>150</v>
      </c>
      <c r="D155" s="367"/>
      <c r="E155" s="367"/>
      <c r="F155" s="368" t="s">
        <v>1358</v>
      </c>
      <c r="G155" s="369"/>
      <c r="H155" s="367"/>
      <c r="I155" s="367"/>
      <c r="J155" s="370"/>
      <c r="K155" s="371"/>
      <c r="L155" s="308" t="str">
        <f t="shared" si="7"/>
        <v/>
      </c>
      <c r="M155" s="372"/>
      <c r="N155" s="379"/>
      <c r="O155" s="321"/>
      <c r="P155" s="373"/>
      <c r="Q155" s="309" t="str">
        <f t="shared" si="8"/>
        <v/>
      </c>
      <c r="R155" s="374"/>
    </row>
    <row r="156" spans="2:18" x14ac:dyDescent="0.2">
      <c r="M156" s="375"/>
      <c r="N156" s="375"/>
    </row>
  </sheetData>
  <sheetProtection algorithmName="SHA-512" hashValue="uyOS45gevWOmAFdFZHyZKaVSirRISmLa6YrCH241Wo8n6VUcRT8hjNbv3Uk2UMUz9E6dR/V0lCiKct4lcqwPSg==" saltValue="cYrY6NTxI7q0LnfcPqbCrQ==" spinCount="100000" sheet="1" objects="1" scenarios="1" selectLockedCells="1"/>
  <protectedRanges>
    <protectedRange sqref="K74" name="טווח1_2_2_7_3"/>
    <protectedRange sqref="K76" name="טווח1_2_2_7_1_1"/>
    <protectedRange sqref="K75" name="טווח1_2_2_7_2_1"/>
  </protectedRanges>
  <mergeCells count="1">
    <mergeCell ref="B2:R2"/>
  </mergeCells>
  <dataValidations count="4">
    <dataValidation type="decimal" operator="lessThanOrEqual" allowBlank="1" showInputMessage="1" showErrorMessage="1" errorTitle="שגיאה ! " error="השתתפות החטיבה במיזם המוקם על ידי יזם אחד לא תעלה על 200,000 ש&quot;ח " sqref="K6:K155 M6:M155">
      <formula1>200000</formula1>
    </dataValidation>
    <dataValidation type="decimal" operator="lessThanOrEqual" allowBlank="1" showInputMessage="1" showErrorMessage="1" errorTitle="שגיאה ! " error="שיעור התמיכה המקסימאלי של החטיבה הינו 50% מעלות המיזם " sqref="L6:L155">
      <formula1>0.5</formula1>
    </dataValidation>
    <dataValidation type="custom" allowBlank="1" showInputMessage="1" showErrorMessage="1" errorTitle="שגיאה !" error="השתתפות החטיבה במיזם המוקם על ידי יזם אחד לא תעלה על 200,000 ש&quot;ח או עד שיעור של 50% מעלות המיזם" sqref="O6:O155">
      <formula1>AND($N6&lt;200000.0001,$Q6&lt;0.50001)</formula1>
    </dataValidation>
    <dataValidation type="decimal" operator="lessThan" allowBlank="1" showInputMessage="1" showErrorMessage="1" errorTitle="שגיאה !" error="העלות המאושרת לא תעלה על העלות המאושרת במרכב&quot;ה" sqref="N6:N155">
      <formula1>$J6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'נתוני בסיס'!$A$4:$A$49</xm:f>
          </x14:formula1>
          <xm:sqref>D6:D155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rightToLeft="1" topLeftCell="A10" zoomScale="80" zoomScaleNormal="80" workbookViewId="0">
      <selection activeCell="I10" sqref="I10"/>
    </sheetView>
  </sheetViews>
  <sheetFormatPr defaultRowHeight="14.25" x14ac:dyDescent="0.2"/>
  <cols>
    <col min="1" max="1" width="9.75" customWidth="1"/>
    <col min="2" max="2" width="10.75" customWidth="1"/>
    <col min="3" max="3" width="14.625" customWidth="1"/>
    <col min="4" max="4" width="15.125" customWidth="1"/>
    <col min="5" max="5" width="25" customWidth="1"/>
    <col min="6" max="6" width="32.25" customWidth="1"/>
    <col min="7" max="7" width="35.125" customWidth="1"/>
    <col min="8" max="8" width="18.375" customWidth="1"/>
    <col min="9" max="9" width="20.375" customWidth="1"/>
    <col min="10" max="10" width="20.25" customWidth="1"/>
    <col min="11" max="11" width="25" customWidth="1"/>
    <col min="12" max="12" width="25.375" customWidth="1"/>
  </cols>
  <sheetData>
    <row r="1" spans="1:10" x14ac:dyDescent="0.2">
      <c r="A1" s="71"/>
    </row>
    <row r="2" spans="1:10" s="71" customFormat="1" ht="26.45" customHeight="1" thickBot="1" x14ac:dyDescent="0.25"/>
    <row r="3" spans="1:10" ht="28.5" customHeight="1" x14ac:dyDescent="0.2">
      <c r="E3" s="387" t="s">
        <v>1268</v>
      </c>
      <c r="F3" s="388"/>
      <c r="G3" s="389"/>
    </row>
    <row r="4" spans="1:10" s="71" customFormat="1" ht="33" customHeight="1" x14ac:dyDescent="0.2">
      <c r="E4" s="257" t="s">
        <v>1176</v>
      </c>
      <c r="F4" s="258" t="s">
        <v>1175</v>
      </c>
      <c r="G4" s="259" t="s">
        <v>1157</v>
      </c>
    </row>
    <row r="5" spans="1:10" s="71" customFormat="1" ht="28.5" x14ac:dyDescent="0.2">
      <c r="E5" s="260">
        <v>1</v>
      </c>
      <c r="F5" s="300" t="s">
        <v>1277</v>
      </c>
      <c r="G5" s="262" t="s">
        <v>1278</v>
      </c>
    </row>
    <row r="6" spans="1:10" s="71" customFormat="1" ht="26.25" customHeight="1" x14ac:dyDescent="0.2">
      <c r="E6" s="260">
        <v>2</v>
      </c>
      <c r="F6" s="263" t="s">
        <v>1269</v>
      </c>
      <c r="G6" s="306">
        <v>50000</v>
      </c>
    </row>
    <row r="7" spans="1:10" s="71" customFormat="1" ht="15" x14ac:dyDescent="0.2">
      <c r="E7" s="260">
        <v>3</v>
      </c>
      <c r="F7" s="263" t="s">
        <v>1270</v>
      </c>
      <c r="G7" s="264" t="s">
        <v>1271</v>
      </c>
    </row>
    <row r="8" spans="1:10" s="71" customFormat="1" ht="15" x14ac:dyDescent="0.2">
      <c r="E8" s="260">
        <v>4</v>
      </c>
      <c r="F8" s="263" t="s">
        <v>1272</v>
      </c>
      <c r="G8" s="264" t="s">
        <v>1279</v>
      </c>
    </row>
    <row r="9" spans="1:10" s="71" customFormat="1" ht="33" customHeight="1" x14ac:dyDescent="0.2">
      <c r="E9" s="260">
        <v>5</v>
      </c>
      <c r="F9" s="263" t="s">
        <v>1289</v>
      </c>
      <c r="G9" s="265" t="s">
        <v>1273</v>
      </c>
    </row>
    <row r="10" spans="1:10" ht="43.15" customHeight="1" x14ac:dyDescent="0.2">
      <c r="E10" s="260">
        <v>6</v>
      </c>
      <c r="F10" s="263" t="s">
        <v>1282</v>
      </c>
      <c r="G10" s="265" t="s">
        <v>1274</v>
      </c>
    </row>
    <row r="11" spans="1:10" ht="28.5" x14ac:dyDescent="0.2">
      <c r="A11" s="71"/>
      <c r="E11" s="260">
        <v>7</v>
      </c>
      <c r="F11" s="263" t="s">
        <v>1275</v>
      </c>
      <c r="G11" s="265" t="s">
        <v>1276</v>
      </c>
      <c r="I11" s="71"/>
      <c r="J11" s="71"/>
    </row>
    <row r="12" spans="1:10" ht="29.25" thickBot="1" x14ac:dyDescent="0.25">
      <c r="E12" s="261">
        <v>8</v>
      </c>
      <c r="F12" s="266" t="s">
        <v>1280</v>
      </c>
      <c r="G12" s="267" t="s">
        <v>1281</v>
      </c>
    </row>
    <row r="15" spans="1:10" ht="15" thickBot="1" x14ac:dyDescent="0.25"/>
    <row r="16" spans="1:10" ht="16.5" thickBot="1" x14ac:dyDescent="0.3">
      <c r="B16" s="384" t="s">
        <v>1293</v>
      </c>
      <c r="C16" s="385"/>
      <c r="D16" s="386"/>
    </row>
    <row r="17" spans="2:12" s="268" customFormat="1" ht="128.25" x14ac:dyDescent="0.2">
      <c r="B17" s="301" t="s">
        <v>1176</v>
      </c>
      <c r="C17" s="302" t="s">
        <v>674</v>
      </c>
      <c r="D17" s="302" t="s">
        <v>1290</v>
      </c>
      <c r="E17" s="302" t="s">
        <v>1283</v>
      </c>
      <c r="F17" s="302" t="s">
        <v>1284</v>
      </c>
      <c r="G17" s="302" t="s">
        <v>1285</v>
      </c>
      <c r="H17" s="302" t="s">
        <v>1291</v>
      </c>
      <c r="I17" s="302" t="s">
        <v>1286</v>
      </c>
      <c r="J17" s="302" t="s">
        <v>1287</v>
      </c>
      <c r="K17" s="302" t="s">
        <v>1288</v>
      </c>
      <c r="L17" s="303" t="s">
        <v>1292</v>
      </c>
    </row>
    <row r="18" spans="2:12" x14ac:dyDescent="0.2">
      <c r="B18" s="304">
        <v>1</v>
      </c>
      <c r="C18" s="70"/>
      <c r="D18" s="70"/>
      <c r="E18" s="74"/>
      <c r="F18" s="74"/>
      <c r="G18" s="74"/>
      <c r="H18" s="74"/>
      <c r="I18" s="74"/>
      <c r="J18" s="74"/>
      <c r="K18" s="74"/>
      <c r="L18" s="269"/>
    </row>
    <row r="19" spans="2:12" x14ac:dyDescent="0.2">
      <c r="B19" s="304">
        <v>2</v>
      </c>
      <c r="C19" s="70"/>
      <c r="D19" s="70"/>
      <c r="E19" s="74"/>
      <c r="F19" s="270"/>
      <c r="G19" s="74"/>
      <c r="H19" s="74"/>
      <c r="I19" s="74"/>
      <c r="J19" s="74"/>
      <c r="K19" s="74"/>
      <c r="L19" s="269"/>
    </row>
    <row r="20" spans="2:12" x14ac:dyDescent="0.2">
      <c r="B20" s="304">
        <v>3</v>
      </c>
      <c r="C20" s="70"/>
      <c r="D20" s="70"/>
      <c r="E20" s="74"/>
      <c r="F20" s="74"/>
      <c r="G20" s="74"/>
      <c r="H20" s="74"/>
      <c r="I20" s="74"/>
      <c r="J20" s="74"/>
      <c r="K20" s="74"/>
      <c r="L20" s="269"/>
    </row>
    <row r="21" spans="2:12" ht="13.9" x14ac:dyDescent="0.25">
      <c r="B21" s="304">
        <v>4</v>
      </c>
      <c r="C21" s="70"/>
      <c r="D21" s="70"/>
      <c r="E21" s="74"/>
      <c r="F21" s="74"/>
      <c r="G21" s="74"/>
      <c r="H21" s="74"/>
      <c r="I21" s="74"/>
      <c r="J21" s="74"/>
      <c r="K21" s="74"/>
      <c r="L21" s="269"/>
    </row>
    <row r="22" spans="2:12" ht="13.9" x14ac:dyDescent="0.25">
      <c r="B22" s="304">
        <v>5</v>
      </c>
      <c r="C22" s="70"/>
      <c r="D22" s="70"/>
      <c r="E22" s="74"/>
      <c r="F22" s="74"/>
      <c r="G22" s="74"/>
      <c r="H22" s="74"/>
      <c r="I22" s="74"/>
      <c r="J22" s="74"/>
      <c r="K22" s="74"/>
      <c r="L22" s="269"/>
    </row>
    <row r="23" spans="2:12" ht="13.9" x14ac:dyDescent="0.25">
      <c r="B23" s="304">
        <v>6</v>
      </c>
      <c r="C23" s="70"/>
      <c r="D23" s="70"/>
      <c r="E23" s="74"/>
      <c r="F23" s="74"/>
      <c r="G23" s="74"/>
      <c r="H23" s="74"/>
      <c r="I23" s="74"/>
      <c r="J23" s="74"/>
      <c r="K23" s="74"/>
      <c r="L23" s="269"/>
    </row>
    <row r="24" spans="2:12" ht="13.9" x14ac:dyDescent="0.25">
      <c r="B24" s="304">
        <v>7</v>
      </c>
      <c r="C24" s="70"/>
      <c r="D24" s="70"/>
      <c r="E24" s="74"/>
      <c r="F24" s="74"/>
      <c r="G24" s="74"/>
      <c r="H24" s="74"/>
      <c r="I24" s="74"/>
      <c r="J24" s="74"/>
      <c r="K24" s="74"/>
      <c r="L24" s="269"/>
    </row>
    <row r="25" spans="2:12" ht="13.9" x14ac:dyDescent="0.25">
      <c r="B25" s="304">
        <v>8</v>
      </c>
      <c r="C25" s="70"/>
      <c r="D25" s="70"/>
      <c r="E25" s="74"/>
      <c r="F25" s="74"/>
      <c r="G25" s="74"/>
      <c r="H25" s="74"/>
      <c r="I25" s="74"/>
      <c r="J25" s="74"/>
      <c r="K25" s="74"/>
      <c r="L25" s="269"/>
    </row>
    <row r="26" spans="2:12" ht="13.9" x14ac:dyDescent="0.25">
      <c r="B26" s="304">
        <v>9</v>
      </c>
      <c r="C26" s="70"/>
      <c r="D26" s="70"/>
      <c r="E26" s="74"/>
      <c r="F26" s="74"/>
      <c r="G26" s="74"/>
      <c r="H26" s="74"/>
      <c r="I26" s="74"/>
      <c r="J26" s="74"/>
      <c r="K26" s="74"/>
      <c r="L26" s="269"/>
    </row>
    <row r="27" spans="2:12" ht="13.9" x14ac:dyDescent="0.25">
      <c r="B27" s="304">
        <v>10</v>
      </c>
      <c r="C27" s="70"/>
      <c r="D27" s="70"/>
      <c r="E27" s="74"/>
      <c r="F27" s="74"/>
      <c r="G27" s="74"/>
      <c r="H27" s="74"/>
      <c r="I27" s="74"/>
      <c r="J27" s="74"/>
      <c r="K27" s="74"/>
      <c r="L27" s="269"/>
    </row>
    <row r="28" spans="2:12" ht="13.9" x14ac:dyDescent="0.25">
      <c r="B28" s="304">
        <v>11</v>
      </c>
      <c r="C28" s="70"/>
      <c r="D28" s="70"/>
      <c r="E28" s="74"/>
      <c r="F28" s="74"/>
      <c r="G28" s="74"/>
      <c r="H28" s="74"/>
      <c r="I28" s="74"/>
      <c r="J28" s="74"/>
      <c r="K28" s="74"/>
      <c r="L28" s="269"/>
    </row>
    <row r="29" spans="2:12" ht="13.9" x14ac:dyDescent="0.25">
      <c r="B29" s="304">
        <v>12</v>
      </c>
      <c r="C29" s="70"/>
      <c r="D29" s="70"/>
      <c r="E29" s="74"/>
      <c r="F29" s="74"/>
      <c r="G29" s="74"/>
      <c r="H29" s="74"/>
      <c r="I29" s="74"/>
      <c r="J29" s="74"/>
      <c r="K29" s="74"/>
      <c r="L29" s="269"/>
    </row>
    <row r="30" spans="2:12" ht="13.9" x14ac:dyDescent="0.25">
      <c r="B30" s="304">
        <v>13</v>
      </c>
      <c r="C30" s="70"/>
      <c r="D30" s="70"/>
      <c r="E30" s="74"/>
      <c r="F30" s="74"/>
      <c r="G30" s="74"/>
      <c r="H30" s="74"/>
      <c r="I30" s="74"/>
      <c r="J30" s="74"/>
      <c r="K30" s="74"/>
      <c r="L30" s="269"/>
    </row>
    <row r="31" spans="2:12" ht="13.9" x14ac:dyDescent="0.25">
      <c r="B31" s="304">
        <v>14</v>
      </c>
      <c r="C31" s="70"/>
      <c r="D31" s="70"/>
      <c r="E31" s="74"/>
      <c r="F31" s="74"/>
      <c r="G31" s="74"/>
      <c r="H31" s="74"/>
      <c r="I31" s="74"/>
      <c r="J31" s="74"/>
      <c r="K31" s="74"/>
      <c r="L31" s="269"/>
    </row>
    <row r="32" spans="2:12" ht="13.9" x14ac:dyDescent="0.25">
      <c r="B32" s="304">
        <v>15</v>
      </c>
      <c r="C32" s="70"/>
      <c r="D32" s="70"/>
      <c r="E32" s="74"/>
      <c r="F32" s="74"/>
      <c r="G32" s="74"/>
      <c r="H32" s="74"/>
      <c r="I32" s="74"/>
      <c r="J32" s="74"/>
      <c r="K32" s="74"/>
      <c r="L32" s="269"/>
    </row>
    <row r="33" spans="2:12" ht="13.9" x14ac:dyDescent="0.25">
      <c r="B33" s="304">
        <v>16</v>
      </c>
      <c r="C33" s="70"/>
      <c r="D33" s="70"/>
      <c r="E33" s="74"/>
      <c r="F33" s="74"/>
      <c r="G33" s="74"/>
      <c r="H33" s="74"/>
      <c r="I33" s="74"/>
      <c r="J33" s="74"/>
      <c r="K33" s="74"/>
      <c r="L33" s="269"/>
    </row>
    <row r="34" spans="2:12" ht="13.9" x14ac:dyDescent="0.25">
      <c r="B34" s="304">
        <v>17</v>
      </c>
      <c r="C34" s="70"/>
      <c r="D34" s="70"/>
      <c r="E34" s="74"/>
      <c r="F34" s="74"/>
      <c r="G34" s="74"/>
      <c r="H34" s="74"/>
      <c r="I34" s="74"/>
      <c r="J34" s="74"/>
      <c r="K34" s="74"/>
      <c r="L34" s="269"/>
    </row>
    <row r="35" spans="2:12" ht="13.9" x14ac:dyDescent="0.25">
      <c r="B35" s="304">
        <v>18</v>
      </c>
      <c r="C35" s="70"/>
      <c r="D35" s="70"/>
      <c r="E35" s="74"/>
      <c r="F35" s="74"/>
      <c r="G35" s="74"/>
      <c r="H35" s="74"/>
      <c r="I35" s="74"/>
      <c r="J35" s="74"/>
      <c r="K35" s="74"/>
      <c r="L35" s="269"/>
    </row>
    <row r="36" spans="2:12" ht="13.9" x14ac:dyDescent="0.25">
      <c r="B36" s="304">
        <v>19</v>
      </c>
      <c r="C36" s="70"/>
      <c r="D36" s="70"/>
      <c r="E36" s="74"/>
      <c r="F36" s="74"/>
      <c r="G36" s="74"/>
      <c r="H36" s="74"/>
      <c r="I36" s="74"/>
      <c r="J36" s="74"/>
      <c r="K36" s="74"/>
      <c r="L36" s="269"/>
    </row>
    <row r="37" spans="2:12" ht="14.45" thickBot="1" x14ac:dyDescent="0.3">
      <c r="B37" s="305">
        <v>20</v>
      </c>
      <c r="C37" s="247"/>
      <c r="D37" s="247"/>
      <c r="E37" s="271"/>
      <c r="F37" s="271"/>
      <c r="G37" s="271"/>
      <c r="H37" s="271"/>
      <c r="I37" s="271"/>
      <c r="J37" s="271"/>
      <c r="K37" s="271"/>
      <c r="L37" s="272"/>
    </row>
  </sheetData>
  <mergeCells count="2">
    <mergeCell ref="B16:D16"/>
    <mergeCell ref="E3:G3"/>
  </mergeCells>
  <dataValidations count="1">
    <dataValidation type="list" allowBlank="1" showInputMessage="1" showErrorMessage="1" sqref="F18:L37">
      <formula1>"תקין,חריגה"</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1F578E0-3777-4EAF-8853-6D07BA07B03F}">
            <xm:f>NOT(ISERROR(SEARCH("חריגה",F18)))</xm:f>
            <xm:f>"חריגה"</xm:f>
            <x14:dxf>
              <fill>
                <patternFill>
                  <bgColor rgb="FFFFFF00"/>
                </patternFill>
              </fill>
            </x14:dxf>
          </x14:cfRule>
          <xm:sqref>F18:L37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'נתוני בסיס'!$A$4:$A$49</xm:f>
          </x14:formula1>
          <xm:sqref>C18:C37</xm:sqref>
        </x14:dataValidation>
        <x14:dataValidation type="list" allowBlank="1" showInputMessage="1" showErrorMessage="1">
          <x14:formula1>
            <xm:f>'טבלת דרוג'!$C$16:$C$279</xm:f>
          </x14:formula1>
          <xm:sqref>D18:D37</xm:sqref>
        </x14:dataValidation>
        <x14:dataValidation type="list" allowBlank="1" showInputMessage="1" showErrorMessage="1">
          <x14:formula1>
            <xm:f>'טבלת דרוג'!$F$16:$F$279</xm:f>
          </x14:formula1>
          <xm:sqref>E18:E37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5"/>
  <sheetViews>
    <sheetView rightToLeft="1" zoomScale="90" zoomScaleNormal="90" workbookViewId="0">
      <selection activeCell="E28" sqref="E28"/>
    </sheetView>
  </sheetViews>
  <sheetFormatPr defaultColWidth="8.75" defaultRowHeight="14.25" x14ac:dyDescent="0.2"/>
  <cols>
    <col min="1" max="4" width="8.75" style="71"/>
    <col min="5" max="5" width="10.75" style="71" customWidth="1"/>
    <col min="6" max="6" width="11.25" style="71" customWidth="1"/>
    <col min="7" max="7" width="8.75" style="71"/>
    <col min="8" max="8" width="13" style="71" customWidth="1"/>
    <col min="9" max="9" width="11.25" style="71" customWidth="1"/>
    <col min="10" max="10" width="13.625" style="71" customWidth="1"/>
    <col min="11" max="11" width="14.75" style="71" customWidth="1"/>
    <col min="12" max="12" width="13.75" style="71" customWidth="1"/>
    <col min="13" max="13" width="14.375" style="71" customWidth="1"/>
    <col min="14" max="15" width="8.75" style="71"/>
    <col min="16" max="16" width="12.25" style="71" customWidth="1"/>
    <col min="17" max="17" width="14.75" style="71" customWidth="1"/>
    <col min="18" max="18" width="8.75" style="71"/>
    <col min="19" max="19" width="13.875" style="71" customWidth="1"/>
    <col min="20" max="20" width="16.25" style="71" customWidth="1"/>
    <col min="21" max="21" width="18.125" style="71" customWidth="1"/>
    <col min="22" max="22" width="18.375" style="71" customWidth="1"/>
    <col min="23" max="23" width="15.5" style="71" customWidth="1"/>
    <col min="24" max="24" width="16" style="71" customWidth="1"/>
    <col min="25" max="25" width="17.125" style="71" customWidth="1"/>
    <col min="26" max="16384" width="8.75" style="71"/>
  </cols>
  <sheetData>
    <row r="1" spans="2:25" ht="15" thickBot="1" x14ac:dyDescent="0.25"/>
    <row r="2" spans="2:25" x14ac:dyDescent="0.2">
      <c r="B2" s="416"/>
      <c r="C2" s="419" t="s">
        <v>1241</v>
      </c>
      <c r="D2" s="422"/>
      <c r="E2" s="422"/>
      <c r="F2" s="425"/>
      <c r="G2" s="407" t="s">
        <v>1226</v>
      </c>
      <c r="H2" s="408"/>
      <c r="I2" s="408"/>
      <c r="J2" s="408"/>
      <c r="K2" s="408"/>
      <c r="L2" s="409"/>
      <c r="M2" s="398" t="s">
        <v>1251</v>
      </c>
      <c r="N2" s="399"/>
      <c r="O2" s="399"/>
      <c r="P2" s="400"/>
      <c r="Q2" s="392" t="s">
        <v>1306</v>
      </c>
      <c r="R2" s="393"/>
      <c r="S2" s="393"/>
      <c r="T2" s="393"/>
      <c r="U2" s="393"/>
      <c r="V2" s="393"/>
      <c r="W2" s="393"/>
      <c r="X2" s="393"/>
      <c r="Y2" s="394"/>
    </row>
    <row r="3" spans="2:25" x14ac:dyDescent="0.2">
      <c r="B3" s="417"/>
      <c r="C3" s="420"/>
      <c r="D3" s="423"/>
      <c r="E3" s="423"/>
      <c r="F3" s="426"/>
      <c r="G3" s="410"/>
      <c r="H3" s="411"/>
      <c r="I3" s="411"/>
      <c r="J3" s="411"/>
      <c r="K3" s="411"/>
      <c r="L3" s="412"/>
      <c r="M3" s="401"/>
      <c r="N3" s="402"/>
      <c r="O3" s="402"/>
      <c r="P3" s="403"/>
      <c r="Q3" s="395"/>
      <c r="R3" s="396"/>
      <c r="S3" s="396"/>
      <c r="T3" s="396"/>
      <c r="U3" s="396"/>
      <c r="V3" s="396"/>
      <c r="W3" s="396"/>
      <c r="X3" s="396"/>
      <c r="Y3" s="397"/>
    </row>
    <row r="4" spans="2:25" ht="15" thickBot="1" x14ac:dyDescent="0.25">
      <c r="B4" s="418"/>
      <c r="C4" s="421"/>
      <c r="D4" s="424"/>
      <c r="E4" s="424"/>
      <c r="F4" s="427"/>
      <c r="G4" s="413"/>
      <c r="H4" s="414"/>
      <c r="I4" s="414"/>
      <c r="J4" s="414"/>
      <c r="K4" s="414"/>
      <c r="L4" s="415"/>
      <c r="M4" s="404"/>
      <c r="N4" s="405"/>
      <c r="O4" s="405"/>
      <c r="P4" s="406"/>
      <c r="Q4" s="391" t="s">
        <v>0</v>
      </c>
      <c r="R4" s="390"/>
      <c r="S4" s="390"/>
      <c r="T4" s="390"/>
      <c r="U4" s="390"/>
      <c r="V4" s="390"/>
      <c r="W4" s="390" t="s">
        <v>1246</v>
      </c>
      <c r="X4" s="390"/>
      <c r="Y4" s="280"/>
    </row>
    <row r="5" spans="2:25" ht="63.75" x14ac:dyDescent="0.2">
      <c r="B5" s="177" t="s">
        <v>1176</v>
      </c>
      <c r="C5" s="79" t="s">
        <v>1227</v>
      </c>
      <c r="D5" s="79" t="s">
        <v>1228</v>
      </c>
      <c r="E5" s="188" t="s">
        <v>1283</v>
      </c>
      <c r="F5" s="273" t="s">
        <v>1294</v>
      </c>
      <c r="G5" s="178" t="s">
        <v>1242</v>
      </c>
      <c r="H5" s="179" t="s">
        <v>1243</v>
      </c>
      <c r="I5" s="179" t="s">
        <v>1229</v>
      </c>
      <c r="J5" s="179" t="s">
        <v>1230</v>
      </c>
      <c r="K5" s="179" t="s">
        <v>1296</v>
      </c>
      <c r="L5" s="274" t="s">
        <v>1295</v>
      </c>
      <c r="M5" s="276" t="s">
        <v>1244</v>
      </c>
      <c r="N5" s="179" t="s">
        <v>1231</v>
      </c>
      <c r="O5" s="179" t="s">
        <v>1245</v>
      </c>
      <c r="P5" s="281" t="s">
        <v>1297</v>
      </c>
      <c r="Q5" s="278" t="s">
        <v>1298</v>
      </c>
      <c r="R5" s="275" t="s">
        <v>1299</v>
      </c>
      <c r="S5" s="275" t="s">
        <v>1300</v>
      </c>
      <c r="T5" s="275" t="s">
        <v>1301</v>
      </c>
      <c r="U5" s="275" t="s">
        <v>1302</v>
      </c>
      <c r="V5" s="275" t="s">
        <v>1303</v>
      </c>
      <c r="W5" s="275" t="s">
        <v>1304</v>
      </c>
      <c r="X5" s="275" t="s">
        <v>1305</v>
      </c>
      <c r="Y5" s="279" t="s">
        <v>1252</v>
      </c>
    </row>
    <row r="6" spans="2:25" x14ac:dyDescent="0.2">
      <c r="B6" s="178">
        <v>1</v>
      </c>
      <c r="C6" s="179"/>
      <c r="D6" s="179"/>
      <c r="E6" s="179"/>
      <c r="F6" s="230"/>
      <c r="G6" s="185"/>
      <c r="H6" s="181"/>
      <c r="I6" s="182"/>
      <c r="J6" s="182"/>
      <c r="K6" s="182"/>
      <c r="L6" s="183"/>
      <c r="M6" s="277"/>
      <c r="N6" s="182"/>
      <c r="O6" s="182"/>
      <c r="P6" s="229"/>
      <c r="Q6" s="180"/>
      <c r="R6" s="182"/>
      <c r="S6" s="182"/>
      <c r="T6" s="182"/>
      <c r="U6" s="182"/>
      <c r="V6" s="182"/>
      <c r="W6" s="182"/>
      <c r="X6" s="182"/>
      <c r="Y6" s="183"/>
    </row>
    <row r="7" spans="2:25" x14ac:dyDescent="0.2">
      <c r="B7" s="178">
        <v>2</v>
      </c>
      <c r="C7" s="179"/>
      <c r="D7" s="179"/>
      <c r="E7" s="179"/>
      <c r="F7" s="230"/>
      <c r="G7" s="185"/>
      <c r="H7" s="182"/>
      <c r="I7" s="182"/>
      <c r="J7" s="182"/>
      <c r="K7" s="182"/>
      <c r="L7" s="183"/>
      <c r="M7" s="180"/>
      <c r="N7" s="182"/>
      <c r="O7" s="182"/>
      <c r="P7" s="229"/>
      <c r="Q7" s="180"/>
      <c r="R7" s="182"/>
      <c r="S7" s="182"/>
      <c r="T7" s="182"/>
      <c r="U7" s="182"/>
      <c r="V7" s="182"/>
      <c r="W7" s="182"/>
      <c r="X7" s="182"/>
      <c r="Y7" s="183"/>
    </row>
    <row r="8" spans="2:25" x14ac:dyDescent="0.2">
      <c r="B8" s="178">
        <v>3</v>
      </c>
      <c r="C8" s="179"/>
      <c r="D8" s="179"/>
      <c r="E8" s="179"/>
      <c r="F8" s="230"/>
      <c r="G8" s="185"/>
      <c r="H8" s="182"/>
      <c r="I8" s="182"/>
      <c r="J8" s="182"/>
      <c r="K8" s="182"/>
      <c r="L8" s="183"/>
      <c r="M8" s="180"/>
      <c r="N8" s="182"/>
      <c r="O8" s="182"/>
      <c r="P8" s="183"/>
      <c r="Q8" s="180"/>
      <c r="R8" s="184"/>
      <c r="S8" s="184"/>
      <c r="T8" s="184"/>
      <c r="U8" s="184"/>
      <c r="V8" s="184"/>
      <c r="W8" s="184"/>
      <c r="X8" s="184"/>
      <c r="Y8" s="229"/>
    </row>
    <row r="9" spans="2:25" x14ac:dyDescent="0.2">
      <c r="B9" s="187">
        <v>4</v>
      </c>
      <c r="C9" s="179"/>
      <c r="D9" s="188"/>
      <c r="E9" s="188"/>
      <c r="F9" s="186"/>
      <c r="G9" s="185"/>
      <c r="H9" s="182"/>
      <c r="I9" s="182"/>
      <c r="J9" s="182"/>
      <c r="K9" s="182"/>
      <c r="L9" s="183"/>
      <c r="M9" s="180"/>
      <c r="N9" s="182"/>
      <c r="O9" s="182"/>
      <c r="P9" s="229"/>
      <c r="Q9" s="180"/>
      <c r="R9" s="182"/>
      <c r="S9" s="182"/>
      <c r="T9" s="182"/>
      <c r="U9" s="182"/>
      <c r="V9" s="182"/>
      <c r="W9" s="182"/>
      <c r="X9" s="182"/>
      <c r="Y9" s="183"/>
    </row>
    <row r="10" spans="2:25" x14ac:dyDescent="0.2">
      <c r="B10" s="178">
        <v>5</v>
      </c>
      <c r="C10" s="179"/>
      <c r="D10" s="188"/>
      <c r="E10" s="188"/>
      <c r="F10" s="186"/>
      <c r="G10" s="185"/>
      <c r="H10" s="182"/>
      <c r="I10" s="182"/>
      <c r="J10" s="182"/>
      <c r="K10" s="182"/>
      <c r="L10" s="183"/>
      <c r="M10" s="180"/>
      <c r="N10" s="182"/>
      <c r="O10" s="182"/>
      <c r="P10" s="229"/>
      <c r="Q10" s="180"/>
      <c r="R10" s="182"/>
      <c r="S10" s="182"/>
      <c r="T10" s="182"/>
      <c r="U10" s="182"/>
      <c r="V10" s="182"/>
      <c r="W10" s="182"/>
      <c r="X10" s="182"/>
      <c r="Y10" s="183"/>
    </row>
    <row r="11" spans="2:25" x14ac:dyDescent="0.2">
      <c r="B11" s="178">
        <v>6</v>
      </c>
      <c r="C11" s="179"/>
      <c r="D11" s="188"/>
      <c r="E11" s="188"/>
      <c r="F11" s="186"/>
      <c r="G11" s="185"/>
      <c r="H11" s="182"/>
      <c r="I11" s="182"/>
      <c r="J11" s="182"/>
      <c r="K11" s="182"/>
      <c r="L11" s="183"/>
      <c r="M11" s="180"/>
      <c r="N11" s="182"/>
      <c r="O11" s="182"/>
      <c r="P11" s="183"/>
      <c r="Q11" s="180"/>
      <c r="R11" s="182"/>
      <c r="S11" s="182"/>
      <c r="T11" s="182"/>
      <c r="U11" s="182"/>
      <c r="V11" s="182"/>
      <c r="W11" s="182"/>
      <c r="X11" s="182"/>
      <c r="Y11" s="183"/>
    </row>
    <row r="12" spans="2:25" x14ac:dyDescent="0.2">
      <c r="B12" s="187">
        <v>7</v>
      </c>
      <c r="C12" s="179"/>
      <c r="D12" s="188"/>
      <c r="E12" s="188"/>
      <c r="F12" s="186"/>
      <c r="G12" s="185"/>
      <c r="H12" s="182"/>
      <c r="I12" s="182"/>
      <c r="J12" s="182"/>
      <c r="K12" s="182"/>
      <c r="L12" s="183"/>
      <c r="M12" s="180"/>
      <c r="N12" s="182"/>
      <c r="O12" s="182"/>
      <c r="P12" s="183"/>
      <c r="Q12" s="180"/>
      <c r="R12" s="182"/>
      <c r="S12" s="182"/>
      <c r="T12" s="182"/>
      <c r="U12" s="182"/>
      <c r="V12" s="182"/>
      <c r="W12" s="182"/>
      <c r="X12" s="182"/>
      <c r="Y12" s="183"/>
    </row>
    <row r="13" spans="2:25" x14ac:dyDescent="0.2">
      <c r="B13" s="178">
        <v>8</v>
      </c>
      <c r="C13" s="179"/>
      <c r="D13" s="188"/>
      <c r="E13" s="188"/>
      <c r="F13" s="186"/>
      <c r="G13" s="185"/>
      <c r="H13" s="182"/>
      <c r="I13" s="182"/>
      <c r="J13" s="182"/>
      <c r="K13" s="182"/>
      <c r="L13" s="183"/>
      <c r="M13" s="180"/>
      <c r="N13" s="182"/>
      <c r="O13" s="182"/>
      <c r="P13" s="183"/>
      <c r="Q13" s="180"/>
      <c r="R13" s="182"/>
      <c r="S13" s="182"/>
      <c r="T13" s="182"/>
      <c r="U13" s="182"/>
      <c r="V13" s="182"/>
      <c r="W13" s="182"/>
      <c r="X13" s="182"/>
      <c r="Y13" s="183"/>
    </row>
    <row r="14" spans="2:25" x14ac:dyDescent="0.2">
      <c r="B14" s="178">
        <v>9</v>
      </c>
      <c r="C14" s="179"/>
      <c r="D14" s="188"/>
      <c r="E14" s="188"/>
      <c r="F14" s="186"/>
      <c r="G14" s="185"/>
      <c r="H14" s="182"/>
      <c r="I14" s="182"/>
      <c r="J14" s="182"/>
      <c r="K14" s="182"/>
      <c r="L14" s="183"/>
      <c r="M14" s="180"/>
      <c r="N14" s="182"/>
      <c r="O14" s="182"/>
      <c r="P14" s="183"/>
      <c r="Q14" s="180"/>
      <c r="R14" s="182"/>
      <c r="S14" s="182"/>
      <c r="T14" s="182"/>
      <c r="U14" s="182"/>
      <c r="V14" s="182"/>
      <c r="W14" s="182"/>
      <c r="X14" s="182"/>
      <c r="Y14" s="183"/>
    </row>
    <row r="15" spans="2:25" ht="15" thickBot="1" x14ac:dyDescent="0.25">
      <c r="B15" s="189">
        <v>10</v>
      </c>
      <c r="C15" s="190"/>
      <c r="D15" s="191"/>
      <c r="E15" s="191"/>
      <c r="F15" s="231"/>
      <c r="G15" s="195"/>
      <c r="H15" s="194"/>
      <c r="I15" s="194"/>
      <c r="J15" s="194"/>
      <c r="K15" s="194"/>
      <c r="L15" s="193"/>
      <c r="M15" s="192"/>
      <c r="N15" s="194"/>
      <c r="O15" s="194"/>
      <c r="P15" s="193"/>
      <c r="Q15" s="192"/>
      <c r="R15" s="194"/>
      <c r="S15" s="194"/>
      <c r="T15" s="194"/>
      <c r="U15" s="194"/>
      <c r="V15" s="194"/>
      <c r="W15" s="194"/>
      <c r="X15" s="194"/>
      <c r="Y15" s="193"/>
    </row>
  </sheetData>
  <mergeCells count="10">
    <mergeCell ref="B2:B4"/>
    <mergeCell ref="C2:C4"/>
    <mergeCell ref="D2:D4"/>
    <mergeCell ref="E2:E4"/>
    <mergeCell ref="F2:F4"/>
    <mergeCell ref="W4:X4"/>
    <mergeCell ref="Q4:V4"/>
    <mergeCell ref="Q2:Y3"/>
    <mergeCell ref="M2:P4"/>
    <mergeCell ref="G2:L4"/>
  </mergeCells>
  <conditionalFormatting sqref="G6:V15">
    <cfRule type="containsText" dxfId="13" priority="4" operator="containsText" text="יש">
      <formula>NOT(ISERROR(SEARCH("יש",G6)))</formula>
    </cfRule>
  </conditionalFormatting>
  <conditionalFormatting sqref="G6:Y15">
    <cfRule type="containsText" dxfId="12" priority="3" operator="containsText" text="אין">
      <formula>NOT(ISERROR(SEARCH("אין",G6)))</formula>
    </cfRule>
  </conditionalFormatting>
  <conditionalFormatting sqref="W6:W15">
    <cfRule type="containsText" dxfId="11" priority="2" operator="containsText" text="יש">
      <formula>NOT(ISERROR(SEARCH("יש",W6)))</formula>
    </cfRule>
  </conditionalFormatting>
  <conditionalFormatting sqref="X6:X15">
    <cfRule type="containsText" dxfId="10" priority="1" operator="containsText" text="יש">
      <formula>NOT(ISERROR(SEARCH("יש",X6)))</formula>
    </cfRule>
  </conditionalFormatting>
  <dataValidations count="2">
    <dataValidation type="list" allowBlank="1" showInputMessage="1" showErrorMessage="1" sqref="Q6:W15">
      <formula1>"יש,אין,לא רלוונטי למיזם"</formula1>
    </dataValidation>
    <dataValidation type="list" allowBlank="1" showInputMessage="1" showErrorMessage="1" sqref="G6:P15">
      <formula1>"יש,אין"</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'נתוני בסיס'!$A$4:$A$49</xm:f>
          </x14:formula1>
          <xm:sqref>C6:C15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18"/>
  <sheetViews>
    <sheetView rightToLeft="1" topLeftCell="A7" zoomScale="90" zoomScaleNormal="90" workbookViewId="0">
      <selection activeCell="F13" sqref="F13"/>
    </sheetView>
  </sheetViews>
  <sheetFormatPr defaultRowHeight="14.25" x14ac:dyDescent="0.2"/>
  <cols>
    <col min="1" max="1" width="5.375" style="71" bestFit="1" customWidth="1"/>
    <col min="2" max="2" width="12.375" bestFit="1" customWidth="1"/>
    <col min="3" max="3" width="8.75" bestFit="1" customWidth="1"/>
    <col min="4" max="4" width="32.875" customWidth="1"/>
    <col min="5" max="5" width="7.125" style="71" bestFit="1" customWidth="1"/>
    <col min="6" max="6" width="96" style="72" customWidth="1"/>
    <col min="7" max="7" width="12.125" style="71" customWidth="1"/>
    <col min="8" max="8" width="13" style="71" customWidth="1"/>
    <col min="9" max="9" width="77.75" style="71" customWidth="1"/>
  </cols>
  <sheetData>
    <row r="2" spans="1:9" ht="45" x14ac:dyDescent="0.2">
      <c r="A2" s="85" t="s">
        <v>1176</v>
      </c>
      <c r="B2" s="85" t="s">
        <v>674</v>
      </c>
      <c r="C2" s="85" t="s">
        <v>130</v>
      </c>
      <c r="D2" s="86" t="s">
        <v>1151</v>
      </c>
      <c r="E2" s="86" t="s">
        <v>1177</v>
      </c>
      <c r="F2" s="86" t="s">
        <v>1178</v>
      </c>
      <c r="G2" s="86" t="s">
        <v>1179</v>
      </c>
      <c r="H2" s="86" t="s">
        <v>1180</v>
      </c>
      <c r="I2" s="86" t="s">
        <v>1181</v>
      </c>
    </row>
    <row r="3" spans="1:9" s="71" customFormat="1" ht="129" x14ac:dyDescent="0.2">
      <c r="A3" s="74">
        <v>1</v>
      </c>
      <c r="B3" s="74" t="s">
        <v>66</v>
      </c>
      <c r="C3" s="74" t="s">
        <v>968</v>
      </c>
      <c r="D3" s="74" t="s">
        <v>1162</v>
      </c>
      <c r="E3" s="74" t="s">
        <v>1182</v>
      </c>
      <c r="F3" s="83" t="s">
        <v>1183</v>
      </c>
      <c r="G3" s="84">
        <f>2165000/2365000</f>
        <v>0.91543340380549687</v>
      </c>
      <c r="H3" s="74">
        <v>6</v>
      </c>
      <c r="I3" s="83" t="s">
        <v>1184</v>
      </c>
    </row>
    <row r="4" spans="1:9" s="71" customFormat="1" ht="42.75" x14ac:dyDescent="0.2">
      <c r="A4" s="91">
        <v>2</v>
      </c>
      <c r="B4" s="91" t="s">
        <v>68</v>
      </c>
      <c r="C4" s="91" t="s">
        <v>1092</v>
      </c>
      <c r="D4" s="91" t="s">
        <v>1163</v>
      </c>
      <c r="E4" s="91" t="s">
        <v>1182</v>
      </c>
      <c r="F4" s="83" t="s">
        <v>1185</v>
      </c>
      <c r="G4" s="90"/>
      <c r="H4" s="90">
        <v>3</v>
      </c>
      <c r="I4" s="83" t="s">
        <v>1186</v>
      </c>
    </row>
    <row r="5" spans="1:9" s="71" customFormat="1" ht="86.25" x14ac:dyDescent="0.2">
      <c r="A5" s="74">
        <v>3</v>
      </c>
      <c r="B5" s="74" t="s">
        <v>117</v>
      </c>
      <c r="C5" s="74" t="s">
        <v>243</v>
      </c>
      <c r="D5" s="74" t="s">
        <v>1164</v>
      </c>
      <c r="E5" s="91" t="s">
        <v>1182</v>
      </c>
      <c r="F5" s="83" t="s">
        <v>1187</v>
      </c>
      <c r="G5" s="87">
        <f>550000/750000</f>
        <v>0.73333333333333328</v>
      </c>
      <c r="H5" s="74">
        <v>7</v>
      </c>
      <c r="I5" s="83" t="s">
        <v>1188</v>
      </c>
    </row>
    <row r="6" spans="1:9" s="71" customFormat="1" ht="86.25" x14ac:dyDescent="0.2">
      <c r="A6" s="91">
        <v>4</v>
      </c>
      <c r="B6" s="91" t="s">
        <v>119</v>
      </c>
      <c r="C6" s="91" t="s">
        <v>1138</v>
      </c>
      <c r="D6" s="91" t="s">
        <v>1165</v>
      </c>
      <c r="E6" s="91" t="s">
        <v>1182</v>
      </c>
      <c r="F6" s="83" t="s">
        <v>1189</v>
      </c>
      <c r="G6" s="90"/>
      <c r="H6" s="74">
        <v>6</v>
      </c>
      <c r="I6" s="83" t="s">
        <v>1190</v>
      </c>
    </row>
    <row r="7" spans="1:9" s="71" customFormat="1" ht="42.75" x14ac:dyDescent="0.2">
      <c r="A7" s="74">
        <v>5</v>
      </c>
      <c r="B7" s="91" t="s">
        <v>46</v>
      </c>
      <c r="C7" s="91" t="s">
        <v>546</v>
      </c>
      <c r="D7" s="91" t="s">
        <v>1169</v>
      </c>
      <c r="E7" s="91" t="s">
        <v>1182</v>
      </c>
      <c r="F7" s="88" t="s">
        <v>1191</v>
      </c>
      <c r="G7" s="87">
        <f>187250/374500</f>
        <v>0.5</v>
      </c>
      <c r="H7" s="74">
        <v>5</v>
      </c>
      <c r="I7" s="83" t="s">
        <v>1192</v>
      </c>
    </row>
    <row r="8" spans="1:9" s="71" customFormat="1" x14ac:dyDescent="0.2">
      <c r="A8" s="91">
        <v>6</v>
      </c>
      <c r="B8" s="74" t="s">
        <v>66</v>
      </c>
      <c r="C8" s="74" t="s">
        <v>864</v>
      </c>
      <c r="D8" s="74" t="s">
        <v>1172</v>
      </c>
      <c r="E8" s="434" t="s">
        <v>1182</v>
      </c>
      <c r="F8" s="428" t="s">
        <v>1193</v>
      </c>
      <c r="G8" s="430">
        <v>0.59</v>
      </c>
      <c r="H8" s="432">
        <v>7</v>
      </c>
      <c r="I8" s="428" t="s">
        <v>1194</v>
      </c>
    </row>
    <row r="9" spans="1:9" s="71" customFormat="1" x14ac:dyDescent="0.2">
      <c r="A9" s="74">
        <v>7</v>
      </c>
      <c r="B9" s="74" t="s">
        <v>66</v>
      </c>
      <c r="C9" s="74" t="s">
        <v>864</v>
      </c>
      <c r="D9" s="74" t="s">
        <v>1173</v>
      </c>
      <c r="E9" s="435"/>
      <c r="F9" s="429"/>
      <c r="G9" s="431"/>
      <c r="H9" s="433"/>
      <c r="I9" s="429"/>
    </row>
    <row r="10" spans="1:9" s="71" customFormat="1" ht="71.25" x14ac:dyDescent="0.2">
      <c r="A10" s="91">
        <v>8</v>
      </c>
      <c r="B10" s="74" t="s">
        <v>66</v>
      </c>
      <c r="C10" s="74" t="s">
        <v>938</v>
      </c>
      <c r="D10" s="74" t="s">
        <v>1174</v>
      </c>
      <c r="E10" s="91" t="s">
        <v>1182</v>
      </c>
      <c r="F10" s="83" t="s">
        <v>1195</v>
      </c>
      <c r="G10" s="87">
        <f>35000/330000</f>
        <v>0.10606060606060606</v>
      </c>
      <c r="H10" s="90"/>
      <c r="I10" s="83" t="s">
        <v>1196</v>
      </c>
    </row>
    <row r="11" spans="1:9" s="71" customFormat="1" ht="42.75" x14ac:dyDescent="0.2">
      <c r="A11" s="74">
        <v>9</v>
      </c>
      <c r="B11" s="78" t="s">
        <v>66</v>
      </c>
      <c r="C11" s="78" t="s">
        <v>968</v>
      </c>
      <c r="D11" s="78" t="s">
        <v>1171</v>
      </c>
      <c r="E11" s="91" t="s">
        <v>1182</v>
      </c>
      <c r="F11" s="83" t="s">
        <v>1197</v>
      </c>
      <c r="G11" s="87">
        <f>25000/163500</f>
        <v>0.1529051987767584</v>
      </c>
      <c r="H11" s="74">
        <v>2</v>
      </c>
      <c r="I11" s="83" t="s">
        <v>1198</v>
      </c>
    </row>
    <row r="12" spans="1:9" s="71" customFormat="1" ht="42.75" x14ac:dyDescent="0.2">
      <c r="A12" s="91">
        <v>10</v>
      </c>
      <c r="B12" s="82" t="s">
        <v>54</v>
      </c>
      <c r="C12" s="82" t="s">
        <v>993</v>
      </c>
      <c r="D12" s="82" t="s">
        <v>1166</v>
      </c>
      <c r="E12" s="82" t="s">
        <v>1199</v>
      </c>
      <c r="F12" s="83" t="s">
        <v>1200</v>
      </c>
      <c r="G12" s="87">
        <f>93000/308000</f>
        <v>0.30194805194805197</v>
      </c>
      <c r="H12" s="74">
        <v>5</v>
      </c>
      <c r="I12" s="83" t="s">
        <v>1201</v>
      </c>
    </row>
    <row r="13" spans="1:9" s="71" customFormat="1" ht="71.25" x14ac:dyDescent="0.2">
      <c r="A13" s="74">
        <v>11</v>
      </c>
      <c r="B13" s="78" t="s">
        <v>111</v>
      </c>
      <c r="C13" s="78" t="s">
        <v>408</v>
      </c>
      <c r="D13" s="78" t="s">
        <v>1168</v>
      </c>
      <c r="E13" s="91" t="s">
        <v>1199</v>
      </c>
      <c r="F13" s="83" t="s">
        <v>1202</v>
      </c>
      <c r="G13" s="87">
        <f>42/442</f>
        <v>9.5022624434389136E-2</v>
      </c>
      <c r="H13" s="74">
        <v>3</v>
      </c>
      <c r="I13" s="83" t="s">
        <v>1203</v>
      </c>
    </row>
    <row r="14" spans="1:9" s="71" customFormat="1" ht="57" x14ac:dyDescent="0.2">
      <c r="A14" s="74">
        <v>12</v>
      </c>
      <c r="B14" s="78" t="s">
        <v>54</v>
      </c>
      <c r="C14" s="78" t="s">
        <v>811</v>
      </c>
      <c r="D14" s="78" t="s">
        <v>1167</v>
      </c>
      <c r="E14" s="91" t="s">
        <v>1199</v>
      </c>
      <c r="F14" s="83" t="s">
        <v>1204</v>
      </c>
      <c r="G14" s="87">
        <f>120000/470000</f>
        <v>0.25531914893617019</v>
      </c>
      <c r="H14" s="74">
        <v>8</v>
      </c>
      <c r="I14" s="83" t="s">
        <v>1205</v>
      </c>
    </row>
    <row r="15" spans="1:9" s="71" customFormat="1" ht="85.5" x14ac:dyDescent="0.2">
      <c r="A15" s="74">
        <v>13</v>
      </c>
      <c r="B15" s="82" t="s">
        <v>54</v>
      </c>
      <c r="C15" s="82" t="s">
        <v>811</v>
      </c>
      <c r="D15" s="82" t="s">
        <v>1170</v>
      </c>
      <c r="E15" s="82" t="s">
        <v>1199</v>
      </c>
      <c r="F15" s="83" t="s">
        <v>1206</v>
      </c>
      <c r="G15" s="87">
        <f>58000/290000</f>
        <v>0.2</v>
      </c>
      <c r="H15" s="90"/>
      <c r="I15" s="89" t="s">
        <v>1207</v>
      </c>
    </row>
    <row r="16" spans="1:9" s="71" customFormat="1" ht="13.9" x14ac:dyDescent="0.25">
      <c r="A16" s="91">
        <v>14</v>
      </c>
      <c r="B16" s="82"/>
      <c r="C16" s="82"/>
      <c r="D16" s="82"/>
      <c r="E16" s="82"/>
      <c r="F16" s="83"/>
      <c r="G16" s="74"/>
      <c r="H16" s="74"/>
      <c r="I16" s="92"/>
    </row>
    <row r="17" spans="1:9" s="71" customFormat="1" ht="13.9" x14ac:dyDescent="0.25">
      <c r="A17" s="74">
        <v>15</v>
      </c>
      <c r="B17" s="82"/>
      <c r="C17" s="82"/>
      <c r="D17" s="82"/>
      <c r="E17" s="82"/>
      <c r="F17" s="83"/>
      <c r="G17" s="74"/>
      <c r="H17" s="74"/>
      <c r="I17" s="92"/>
    </row>
    <row r="18" spans="1:9" s="71" customFormat="1" ht="13.9" x14ac:dyDescent="0.25">
      <c r="A18" s="91">
        <v>16</v>
      </c>
      <c r="B18" s="82"/>
      <c r="C18" s="82"/>
      <c r="D18" s="82"/>
      <c r="E18" s="82"/>
      <c r="F18" s="83"/>
      <c r="G18" s="74"/>
      <c r="H18" s="74"/>
      <c r="I18" s="92"/>
    </row>
  </sheetData>
  <mergeCells count="5">
    <mergeCell ref="F8:F9"/>
    <mergeCell ref="G8:G9"/>
    <mergeCell ref="H8:H9"/>
    <mergeCell ref="I8:I9"/>
    <mergeCell ref="E8:E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rightToLeft="1" topLeftCell="A10" workbookViewId="0">
      <selection activeCell="H35" sqref="H35"/>
    </sheetView>
  </sheetViews>
  <sheetFormatPr defaultRowHeight="14.25" x14ac:dyDescent="0.2"/>
  <cols>
    <col min="1" max="1" width="20.5" bestFit="1" customWidth="1"/>
    <col min="2" max="2" width="16.5" bestFit="1" customWidth="1"/>
    <col min="3" max="3" width="7.5" customWidth="1"/>
    <col min="4" max="7" width="18.875" style="95" customWidth="1"/>
    <col min="8" max="8" width="23.25" customWidth="1"/>
  </cols>
  <sheetData>
    <row r="1" spans="1:7" x14ac:dyDescent="0.2">
      <c r="A1" s="93" t="s">
        <v>8</v>
      </c>
      <c r="B1" s="73" t="s">
        <v>1208</v>
      </c>
      <c r="C1" s="71"/>
    </row>
    <row r="3" spans="1:7" ht="28.5" x14ac:dyDescent="0.2">
      <c r="A3" s="93" t="s">
        <v>11</v>
      </c>
      <c r="B3" s="93" t="s">
        <v>674</v>
      </c>
      <c r="C3" s="93" t="s">
        <v>130</v>
      </c>
      <c r="D3" s="95" t="s">
        <v>1209</v>
      </c>
      <c r="E3" s="95" t="s">
        <v>1210</v>
      </c>
      <c r="F3" s="95" t="s">
        <v>1211</v>
      </c>
      <c r="G3" s="95" t="s">
        <v>1212</v>
      </c>
    </row>
    <row r="4" spans="1:7" x14ac:dyDescent="0.2">
      <c r="A4" s="71" t="s">
        <v>45</v>
      </c>
      <c r="B4" s="71" t="s">
        <v>46</v>
      </c>
      <c r="C4" s="71"/>
      <c r="D4" s="94">
        <v>12.25</v>
      </c>
      <c r="E4" s="94">
        <v>16</v>
      </c>
      <c r="F4" s="94">
        <v>12.8125</v>
      </c>
      <c r="G4" s="94">
        <v>13.75</v>
      </c>
    </row>
    <row r="5" spans="1:7" x14ac:dyDescent="0.2">
      <c r="A5" s="71"/>
      <c r="B5" s="71" t="s">
        <v>52</v>
      </c>
      <c r="C5" s="71"/>
      <c r="D5" s="94">
        <v>4</v>
      </c>
      <c r="E5" s="94">
        <v>16</v>
      </c>
      <c r="F5" s="94">
        <v>5</v>
      </c>
      <c r="G5" s="94">
        <v>8</v>
      </c>
    </row>
    <row r="6" spans="1:7" x14ac:dyDescent="0.2">
      <c r="A6" s="71"/>
      <c r="B6" s="71" t="s">
        <v>66</v>
      </c>
      <c r="C6" s="71"/>
      <c r="D6" s="94">
        <v>5.2</v>
      </c>
      <c r="E6" s="94">
        <v>18</v>
      </c>
      <c r="F6" s="94">
        <v>9.9</v>
      </c>
      <c r="G6" s="94">
        <v>12.24</v>
      </c>
    </row>
    <row r="7" spans="1:7" x14ac:dyDescent="0.2">
      <c r="A7" s="71"/>
      <c r="B7" s="71" t="s">
        <v>68</v>
      </c>
      <c r="C7" s="71"/>
      <c r="D7" s="94">
        <v>15.142857142857142</v>
      </c>
      <c r="E7" s="94">
        <v>16</v>
      </c>
      <c r="F7" s="94">
        <v>13.571428571428571</v>
      </c>
      <c r="G7" s="94">
        <v>14.857142857142858</v>
      </c>
    </row>
    <row r="8" spans="1:7" x14ac:dyDescent="0.2">
      <c r="A8" s="71"/>
      <c r="B8" s="71" t="s">
        <v>72</v>
      </c>
      <c r="C8" s="71"/>
      <c r="D8" s="94">
        <v>14</v>
      </c>
      <c r="E8" s="94">
        <v>20</v>
      </c>
      <c r="F8" s="94">
        <v>10</v>
      </c>
      <c r="G8" s="94">
        <v>20</v>
      </c>
    </row>
    <row r="9" spans="1:7" x14ac:dyDescent="0.2">
      <c r="A9" s="71"/>
      <c r="B9" s="71" t="s">
        <v>80</v>
      </c>
      <c r="C9" s="71"/>
      <c r="D9" s="94">
        <v>8</v>
      </c>
      <c r="E9" s="94">
        <v>14</v>
      </c>
      <c r="F9" s="94">
        <v>20</v>
      </c>
      <c r="G9" s="94">
        <v>12</v>
      </c>
    </row>
    <row r="10" spans="1:7" x14ac:dyDescent="0.2">
      <c r="A10" s="71"/>
      <c r="B10" s="71" t="s">
        <v>117</v>
      </c>
      <c r="C10" s="71"/>
      <c r="D10" s="94">
        <v>10.896551724137931</v>
      </c>
      <c r="E10" s="94">
        <v>18</v>
      </c>
      <c r="F10" s="94">
        <v>14.137931034482758</v>
      </c>
      <c r="G10" s="94">
        <v>17.655172413793103</v>
      </c>
    </row>
    <row r="11" spans="1:7" x14ac:dyDescent="0.2">
      <c r="A11" s="71"/>
      <c r="B11" s="71" t="s">
        <v>119</v>
      </c>
      <c r="C11" s="71"/>
      <c r="D11" s="94">
        <v>12</v>
      </c>
      <c r="E11" s="94">
        <v>14</v>
      </c>
      <c r="F11" s="94">
        <v>10</v>
      </c>
      <c r="G11" s="94">
        <v>12</v>
      </c>
    </row>
    <row r="12" spans="1:7" x14ac:dyDescent="0.2">
      <c r="A12" s="71"/>
      <c r="B12" s="71" t="s">
        <v>127</v>
      </c>
      <c r="C12" s="71"/>
      <c r="D12" s="94">
        <v>8</v>
      </c>
      <c r="E12" s="94">
        <v>18</v>
      </c>
      <c r="F12" s="94">
        <v>10</v>
      </c>
      <c r="G12" s="94">
        <v>16</v>
      </c>
    </row>
    <row r="13" spans="1:7" x14ac:dyDescent="0.2">
      <c r="A13" s="71" t="s">
        <v>1213</v>
      </c>
      <c r="B13" s="71"/>
      <c r="C13" s="71"/>
      <c r="D13" s="94">
        <v>8.6126126126126135</v>
      </c>
      <c r="E13" s="94">
        <v>17.513513513513512</v>
      </c>
      <c r="F13" s="94">
        <v>11.711711711711711</v>
      </c>
      <c r="G13" s="94">
        <v>14.234234234234235</v>
      </c>
    </row>
    <row r="14" spans="1:7" x14ac:dyDescent="0.2">
      <c r="A14" s="71" t="s">
        <v>40</v>
      </c>
      <c r="B14" s="71" t="s">
        <v>54</v>
      </c>
      <c r="C14" s="71"/>
      <c r="D14" s="94">
        <v>10.421052631578947</v>
      </c>
      <c r="E14" s="94">
        <v>18</v>
      </c>
      <c r="F14" s="94">
        <v>7.6315789473684212</v>
      </c>
      <c r="G14" s="94">
        <v>11.578947368421053</v>
      </c>
    </row>
    <row r="15" spans="1:7" x14ac:dyDescent="0.2">
      <c r="A15" s="71"/>
      <c r="B15" s="71" t="s">
        <v>60</v>
      </c>
      <c r="C15" s="71"/>
      <c r="D15" s="94">
        <v>12</v>
      </c>
      <c r="E15" s="94">
        <v>16</v>
      </c>
      <c r="F15" s="94">
        <v>5</v>
      </c>
      <c r="G15" s="94">
        <v>16</v>
      </c>
    </row>
    <row r="16" spans="1:7" x14ac:dyDescent="0.2">
      <c r="A16" s="71"/>
      <c r="B16" s="71" t="s">
        <v>62</v>
      </c>
      <c r="C16" s="71"/>
      <c r="D16" s="94">
        <v>8</v>
      </c>
      <c r="E16" s="94">
        <v>18</v>
      </c>
      <c r="F16" s="94">
        <v>15</v>
      </c>
      <c r="G16" s="94">
        <v>10.666666666666666</v>
      </c>
    </row>
    <row r="17" spans="1:7" x14ac:dyDescent="0.2">
      <c r="A17" s="71"/>
      <c r="B17" s="71" t="s">
        <v>82</v>
      </c>
      <c r="C17" s="71"/>
      <c r="D17" s="94">
        <v>4</v>
      </c>
      <c r="E17" s="94">
        <v>18</v>
      </c>
      <c r="F17" s="94">
        <v>10</v>
      </c>
      <c r="G17" s="94">
        <v>8</v>
      </c>
    </row>
    <row r="18" spans="1:7" x14ac:dyDescent="0.2">
      <c r="A18" s="71"/>
      <c r="B18" s="71" t="s">
        <v>88</v>
      </c>
      <c r="C18" s="71"/>
      <c r="D18" s="94">
        <v>10</v>
      </c>
      <c r="E18" s="94">
        <v>16</v>
      </c>
      <c r="F18" s="94">
        <v>11.666666666666666</v>
      </c>
      <c r="G18" s="94">
        <v>9.3333333333333339</v>
      </c>
    </row>
    <row r="19" spans="1:7" x14ac:dyDescent="0.2">
      <c r="A19" s="71"/>
      <c r="B19" s="71" t="s">
        <v>94</v>
      </c>
      <c r="C19" s="71"/>
      <c r="D19" s="94">
        <v>12</v>
      </c>
      <c r="E19" s="94">
        <v>12</v>
      </c>
      <c r="F19" s="94">
        <v>20</v>
      </c>
      <c r="G19" s="94">
        <v>16</v>
      </c>
    </row>
    <row r="20" spans="1:7" x14ac:dyDescent="0.2">
      <c r="A20" s="71"/>
      <c r="B20" s="71" t="s">
        <v>99</v>
      </c>
      <c r="C20" s="71"/>
      <c r="D20" s="94">
        <v>5.333333333333333</v>
      </c>
      <c r="E20" s="94">
        <v>16</v>
      </c>
      <c r="F20" s="94">
        <v>16.666666666666668</v>
      </c>
      <c r="G20" s="94">
        <v>10.666666666666666</v>
      </c>
    </row>
    <row r="21" spans="1:7" x14ac:dyDescent="0.2">
      <c r="A21" s="71"/>
      <c r="B21" s="71" t="s">
        <v>105</v>
      </c>
      <c r="C21" s="71"/>
      <c r="D21" s="94">
        <v>4</v>
      </c>
      <c r="E21" s="94">
        <v>16</v>
      </c>
      <c r="F21" s="94">
        <v>5</v>
      </c>
      <c r="G21" s="94">
        <v>16</v>
      </c>
    </row>
    <row r="22" spans="1:7" x14ac:dyDescent="0.2">
      <c r="A22" s="71"/>
      <c r="B22" s="71" t="s">
        <v>111</v>
      </c>
      <c r="C22" s="71"/>
      <c r="D22" s="94">
        <v>8</v>
      </c>
      <c r="E22" s="94">
        <v>16</v>
      </c>
      <c r="F22" s="94">
        <v>10</v>
      </c>
      <c r="G22" s="94">
        <v>4</v>
      </c>
    </row>
    <row r="23" spans="1:7" x14ac:dyDescent="0.2">
      <c r="A23" s="71"/>
      <c r="B23" s="71" t="s">
        <v>113</v>
      </c>
      <c r="C23" s="71"/>
      <c r="D23" s="94">
        <v>14</v>
      </c>
      <c r="E23" s="94">
        <v>16</v>
      </c>
      <c r="F23" s="94">
        <v>5</v>
      </c>
      <c r="G23" s="94">
        <v>12</v>
      </c>
    </row>
    <row r="24" spans="1:7" x14ac:dyDescent="0.2">
      <c r="A24" s="71" t="s">
        <v>1214</v>
      </c>
      <c r="B24" s="71"/>
      <c r="C24" s="71"/>
      <c r="D24" s="94">
        <v>9.6</v>
      </c>
      <c r="E24" s="94">
        <v>17.527272727272727</v>
      </c>
      <c r="F24" s="94">
        <v>9</v>
      </c>
      <c r="G24" s="94">
        <v>11.272727272727273</v>
      </c>
    </row>
    <row r="25" spans="1:7" x14ac:dyDescent="0.2">
      <c r="A25" s="71" t="s">
        <v>58</v>
      </c>
      <c r="B25" s="71" t="s">
        <v>56</v>
      </c>
      <c r="C25" s="71"/>
      <c r="D25" s="94">
        <v>15.5</v>
      </c>
      <c r="E25" s="94">
        <v>14</v>
      </c>
      <c r="F25" s="94">
        <v>12.5</v>
      </c>
      <c r="G25" s="94">
        <v>11.5</v>
      </c>
    </row>
    <row r="26" spans="1:7" x14ac:dyDescent="0.2">
      <c r="A26" s="71"/>
      <c r="B26" s="71" t="s">
        <v>86</v>
      </c>
      <c r="C26" s="71"/>
      <c r="D26" s="94">
        <v>5.6</v>
      </c>
      <c r="E26" s="94">
        <v>16</v>
      </c>
      <c r="F26" s="94">
        <v>15</v>
      </c>
      <c r="G26" s="94">
        <v>17.600000000000001</v>
      </c>
    </row>
    <row r="27" spans="1:7" x14ac:dyDescent="0.2">
      <c r="A27" s="71"/>
      <c r="B27" s="71" t="s">
        <v>90</v>
      </c>
      <c r="C27" s="71"/>
      <c r="D27" s="94">
        <v>14.666666666666666</v>
      </c>
      <c r="E27" s="94">
        <v>12</v>
      </c>
      <c r="F27" s="94">
        <v>12.5</v>
      </c>
      <c r="G27" s="94">
        <v>6</v>
      </c>
    </row>
    <row r="28" spans="1:7" x14ac:dyDescent="0.2">
      <c r="A28" s="71"/>
      <c r="B28" s="71" t="s">
        <v>115</v>
      </c>
      <c r="C28" s="71"/>
      <c r="D28" s="94">
        <v>12.307692307692308</v>
      </c>
      <c r="E28" s="94">
        <v>16</v>
      </c>
      <c r="F28" s="94">
        <v>15</v>
      </c>
      <c r="G28" s="94">
        <v>16.615384615384617</v>
      </c>
    </row>
    <row r="29" spans="1:7" x14ac:dyDescent="0.2">
      <c r="A29" s="71"/>
      <c r="B29" s="71" t="s">
        <v>121</v>
      </c>
      <c r="C29" s="71"/>
      <c r="D29" s="94">
        <v>13.333333333333334</v>
      </c>
      <c r="E29" s="94">
        <v>12</v>
      </c>
      <c r="F29" s="94">
        <v>10</v>
      </c>
      <c r="G29" s="94">
        <v>11.333333333333334</v>
      </c>
    </row>
    <row r="30" spans="1:7" x14ac:dyDescent="0.2">
      <c r="A30" s="71" t="s">
        <v>1215</v>
      </c>
      <c r="B30" s="71"/>
      <c r="C30" s="71"/>
      <c r="D30" s="94">
        <v>12.909090909090908</v>
      </c>
      <c r="E30" s="94">
        <v>14</v>
      </c>
      <c r="F30" s="94">
        <v>13.181818181818182</v>
      </c>
      <c r="G30" s="94">
        <v>12.181818181818182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9ef4701802742525e2a15f535017c325">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b2c8994ecfc1e0cf42290fdce332741d"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1CF51B-433C-4A10-9606-4B58B3384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3A992D-4FEC-4990-959B-08F01088A9D2}">
  <ds:schemaRefs>
    <ds:schemaRef ds:uri="http://schemas.microsoft.com/sharepoint/v3/contenttype/forms"/>
  </ds:schemaRefs>
</ds:datastoreItem>
</file>

<file path=customXml/itemProps3.xml><?xml version="1.0" encoding="utf-8"?>
<ds:datastoreItem xmlns:ds="http://schemas.openxmlformats.org/officeDocument/2006/customXml" ds:itemID="{C19D6C9B-4EAB-45EC-A163-380C19F0C4CF}">
  <ds:schemaRefs>
    <ds:schemaRef ds:uri="http://schemas.openxmlformats.org/package/2006/metadata/core-properties"/>
    <ds:schemaRef ds:uri="49158a1b-27fd-4645-ad0a-14852cf82e2f"/>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af7f9fe0-bdda-496e-b5d2-5093305f6e2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8</vt:i4>
      </vt:variant>
      <vt:variant>
        <vt:lpstr>טווחים בעלי שם</vt:lpstr>
      </vt:variant>
      <vt:variant>
        <vt:i4>11</vt:i4>
      </vt:variant>
    </vt:vector>
  </HeadingPairs>
  <TitlesOfParts>
    <vt:vector size="19" baseType="lpstr">
      <vt:lpstr>נתוני בסיס</vt:lpstr>
      <vt:lpstr>גיליון1</vt:lpstr>
      <vt:lpstr>טבלת דרוג</vt:lpstr>
      <vt:lpstr>איחוד מרחבים 2019</vt:lpstr>
      <vt:lpstr>הנחיות רוחב</vt:lpstr>
      <vt:lpstr>רשימת חוסרים</vt:lpstr>
      <vt:lpstr>בדיקת תכניות עסקיות מדגמית</vt:lpstr>
      <vt:lpstr>PIVOT</vt:lpstr>
      <vt:lpstr>DATA_RASHOT</vt:lpstr>
      <vt:lpstr>data_rashot_titels</vt:lpstr>
      <vt:lpstr>DATA_YESHOV</vt:lpstr>
      <vt:lpstr>data_yeshov_titels</vt:lpstr>
      <vt:lpstr>RASHOT_NAME</vt:lpstr>
      <vt:lpstr>RASHOT_NUM</vt:lpstr>
      <vt:lpstr>YESHOV_NAME</vt:lpstr>
      <vt:lpstr>אשכול</vt:lpstr>
      <vt:lpstr>בשלות</vt:lpstr>
      <vt:lpstr>מיקום</vt:lpstr>
      <vt:lpstr>תעסוקה</vt:lpstr>
    </vt:vector>
  </TitlesOfParts>
  <Manager/>
  <Company>LLN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Hanocha</dc:creator>
  <cp:keywords/>
  <dc:description/>
  <cp:lastModifiedBy>AvitalA</cp:lastModifiedBy>
  <cp:revision/>
  <dcterms:created xsi:type="dcterms:W3CDTF">2018-06-03T08:55:52Z</dcterms:created>
  <dcterms:modified xsi:type="dcterms:W3CDTF">2019-07-24T07:32:55Z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